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ui-my.sharepoint.com/personal/scott_canfield_nutrien_com/Documents/1 - Scott Canfield OD/My Documents/2 - End User Programs/"/>
    </mc:Choice>
  </mc:AlternateContent>
  <xr:revisionPtr revIDLastSave="0" documentId="8_{37305C67-A937-4333-B47E-D28B3CFB22C2}" xr6:coauthVersionLast="47" xr6:coauthVersionMax="47" xr10:uidLastSave="{00000000-0000-0000-0000-000000000000}"/>
  <bookViews>
    <workbookView xWindow="-120" yWindow="-120" windowWidth="29040" windowHeight="15525" xr2:uid="{00000000-000D-0000-FFFF-FFFF00000000}"/>
  </bookViews>
  <sheets>
    <sheet name="Syngenta Golf National" sheetId="4" r:id="rId1"/>
    <sheet name="Syngenta Ornamental National" sheetId="5" r:id="rId2"/>
    <sheet name="Syngenta Lawn National" sheetId="2" r:id="rId3"/>
    <sheet name="Rate" sheetId="3"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DAT1" localSheetId="0">#REF!</definedName>
    <definedName name="_DAT1" localSheetId="1">#REF!</definedName>
    <definedName name="_DAT1">#REF!</definedName>
    <definedName name="_DAT10" localSheetId="0">#REF!</definedName>
    <definedName name="_DAT10" localSheetId="1">#REF!</definedName>
    <definedName name="_DAT10">#REF!</definedName>
    <definedName name="_DAT11" localSheetId="0">#REF!</definedName>
    <definedName name="_DAT11" localSheetId="1">#REF!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0" hidden="1">'Syngenta Golf National'!$A$5:$F$69</definedName>
    <definedName name="A2Z" localSheetId="1">[5]Paks!$I$34</definedName>
    <definedName name="A2Z">[1]Paks!$I$34</definedName>
    <definedName name="ABW" localSheetId="1">[5]Paks!$J$34</definedName>
    <definedName name="ABW">[1]Paks!$J$34</definedName>
    <definedName name="Acelepryn" localSheetId="3">'[1]Solution Suggestions'!$C$2</definedName>
    <definedName name="Acelepryn" localSheetId="1">'[6]Solution Suggestions'!$C$2</definedName>
    <definedName name="Acelepryn">'[1]Solution Suggestions'!$C$2</definedName>
    <definedName name="AvidHertMP" localSheetId="1">[5]Paks!$N$34</definedName>
    <definedName name="AvidHertMP">[1]Paks!$N$34</definedName>
    <definedName name="Banner" localSheetId="3">'[1]Solution Suggestions'!$C$3</definedName>
    <definedName name="Banner" localSheetId="1">'[6]Solution Suggestions'!$C$3</definedName>
    <definedName name="Banner">'[1]Solution Suggestions'!$C$3</definedName>
    <definedName name="Briskway" localSheetId="3">'[1]Solution Suggestions'!$C$4</definedName>
    <definedName name="Briskway" localSheetId="1">'[6]Solution Suggestions'!$C$4</definedName>
    <definedName name="Briskway">'[1]Solution Suggestions'!$C$4</definedName>
    <definedName name="Classic" localSheetId="1">[5]Paks!$D$34</definedName>
    <definedName name="Classic">[1]Paks!$D$34</definedName>
    <definedName name="Contact" localSheetId="1">[5]Paks!$H$34</definedName>
    <definedName name="Contact">[1]Paks!$H$34</definedName>
    <definedName name="DacActBannerMP" localSheetId="1">[5]Paks!$M$34</definedName>
    <definedName name="DacActBannerMP">[1]Paks!$M$34</definedName>
    <definedName name="DacActHertMP" localSheetId="1">[5]Paks!$L$34</definedName>
    <definedName name="DacActHertMP">[1]Paks!$L$34</definedName>
    <definedName name="DaconilAction" localSheetId="3">'[1]Solution Suggestions'!$C$5</definedName>
    <definedName name="DaconilAction" localSheetId="1">'[6]Solution Suggestions'!$C$5</definedName>
    <definedName name="DaconilAction">'[1]Solution Suggestions'!$C$5</definedName>
    <definedName name="DaconilULTREX" localSheetId="3">'[1]Solution Suggestions'!$C$6</definedName>
    <definedName name="DaconilULTREX" localSheetId="1">'[6]Solution Suggestions'!$C$6</definedName>
    <definedName name="DaconilULTREX">'[1]Solution Suggestions'!$C$6</definedName>
    <definedName name="Ference" localSheetId="3">'[1]Solution Suggestions'!$C$7</definedName>
    <definedName name="Ference" localSheetId="1">'[6]Solution Suggestions'!$C$7</definedName>
    <definedName name="Ference">'[1]Solution Suggestions'!$C$7</definedName>
    <definedName name="FwyPart" localSheetId="1">[5]Paks!$E$34</definedName>
    <definedName name="FwyPart">[1]Paks!$E$34</definedName>
    <definedName name="FwyStarter" localSheetId="1">[5]Paks!$G$34</definedName>
    <definedName name="FwyStarter">[1]Paks!$G$34</definedName>
    <definedName name="Golf_Prices" localSheetId="0">#REF!</definedName>
    <definedName name="Golf_Prices" localSheetId="1">#REF!</definedName>
    <definedName name="Golf_Prices">#REF!</definedName>
    <definedName name="Headway" localSheetId="3">'[1]Solution Suggestions'!$C$8</definedName>
    <definedName name="Headway" localSheetId="1">'[6]Solution Suggestions'!$C$8</definedName>
    <definedName name="Headway">'[1]Solution Suggestions'!$C$8</definedName>
    <definedName name="Heritage" localSheetId="3">'[1]Solution Suggestions'!$C$9</definedName>
    <definedName name="Heritage" localSheetId="1">'[6]Solution Suggestions'!$C$9</definedName>
    <definedName name="Heritage">'[1]Solution Suggestions'!$C$9</definedName>
    <definedName name="Lawn_Prices" localSheetId="0">#REF!</definedName>
    <definedName name="Lawn_Prices" localSheetId="1">#REF!</definedName>
    <definedName name="Lawn_Prices">#REF!</definedName>
    <definedName name="Medallion" localSheetId="3">'[1]Solution Suggestions'!$C$10</definedName>
    <definedName name="Medallion" localSheetId="1">'[6]Solution Suggestions'!$C$10</definedName>
    <definedName name="Medallion">'[1]Solution Suggestions'!$C$10</definedName>
    <definedName name="Monument" localSheetId="3">'[1]Solution Suggestions'!$C$11</definedName>
    <definedName name="Monument" localSheetId="1">'[6]Solution Suggestions'!$C$11</definedName>
    <definedName name="Monument">'[1]Solution Suggestions'!$C$11</definedName>
    <definedName name="OptionOutput" localSheetId="1">[7]AcresRates!$A$1</definedName>
    <definedName name="OptionOutput">[2]AcresRates!$A$1</definedName>
    <definedName name="PriceData" localSheetId="0">#REF!</definedName>
    <definedName name="PriceData" localSheetId="1">#REF!</definedName>
    <definedName name="PriceData">#REF!</definedName>
    <definedName name="Primo" localSheetId="3">'[1]Solution Suggestions'!$C$12</definedName>
    <definedName name="Primo" localSheetId="1">'[6]Solution Suggestions'!$C$12</definedName>
    <definedName name="Primo">'[1]Solution Suggestions'!$C$12</definedName>
    <definedName name="Provaunt" localSheetId="3">'[1]Solution Suggestions'!$C$13</definedName>
    <definedName name="Provaunt" localSheetId="1">'[6]Solution Suggestions'!$C$13</definedName>
    <definedName name="Provaunt">'[1]Solution Suggestions'!$C$13</definedName>
    <definedName name="Scimitar" localSheetId="3">'[1]Solution Suggestions'!$C$14</definedName>
    <definedName name="Scimitar" localSheetId="1">'[6]Solution Suggestions'!$C$14</definedName>
    <definedName name="Scimitar">'[1]Solution Suggestions'!$C$14</definedName>
    <definedName name="Secure" localSheetId="3">'[1]Solution Suggestions'!$C$15</definedName>
    <definedName name="Secure" localSheetId="1">'[6]Solution Suggestions'!$C$15</definedName>
    <definedName name="Secure">'[1]Solution Suggestions'!$C$15</definedName>
    <definedName name="SnowMoldQty" localSheetId="1">[5]Paks!$K$34</definedName>
    <definedName name="SnowMoldQty">[1]Paks!$K$34</definedName>
    <definedName name="SouthernQty" localSheetId="1">[5]Paks!$F$34</definedName>
    <definedName name="SouthernQty">[1]Paks!$F$34</definedName>
    <definedName name="TEST0" localSheetId="0">#REF!</definedName>
    <definedName name="TEST0" localSheetId="1">#REF!</definedName>
    <definedName name="TEST0">#REF!</definedName>
    <definedName name="TESTHKEY" localSheetId="0">#REF!</definedName>
    <definedName name="TESTHKEY" localSheetId="1">#REF!</definedName>
    <definedName name="TESTHKEY">#REF!</definedName>
    <definedName name="TESTKEYS" localSheetId="0">#REF!</definedName>
    <definedName name="TESTKEYS" localSheetId="1">#REF!</definedName>
    <definedName name="TESTKEYS">#REF!</definedName>
    <definedName name="TESTVKEY">#REF!</definedName>
    <definedName name="Type_UOM">#REF!</definedName>
    <definedName name="VM_Pric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5" i="5" l="1"/>
  <c r="F74" i="5"/>
  <c r="F73" i="5"/>
  <c r="F72" i="5"/>
  <c r="F71" i="5"/>
  <c r="F70" i="5"/>
  <c r="F69" i="5"/>
  <c r="F68" i="5"/>
  <c r="F67" i="5"/>
  <c r="F66" i="5"/>
  <c r="F65" i="5"/>
  <c r="F64" i="5"/>
  <c r="F63" i="5"/>
  <c r="F62" i="5"/>
  <c r="F61" i="5"/>
  <c r="F60" i="5"/>
  <c r="F59" i="5"/>
  <c r="F58" i="5"/>
  <c r="F57" i="5"/>
  <c r="F56"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80" i="5" s="1"/>
  <c r="F13" i="5"/>
  <c r="F12" i="5"/>
  <c r="F11" i="5"/>
  <c r="F10" i="5"/>
  <c r="F9" i="5"/>
  <c r="F8" i="5"/>
  <c r="F7" i="5"/>
  <c r="F6" i="5"/>
  <c r="F88" i="5" l="1"/>
  <c r="F81" i="5"/>
  <c r="F89" i="5" s="1"/>
  <c r="F86" i="5"/>
  <c r="F91" i="5" l="1"/>
  <c r="F84" i="5"/>
  <c r="F94" i="4" l="1"/>
  <c r="F93" i="4"/>
  <c r="F92" i="4"/>
  <c r="F91" i="4"/>
  <c r="F90" i="4"/>
  <c r="F89" i="4"/>
  <c r="F88" i="4"/>
  <c r="F87" i="4"/>
  <c r="F86" i="4"/>
  <c r="F85" i="4"/>
  <c r="F84" i="4"/>
  <c r="F83" i="4"/>
  <c r="F82" i="4"/>
  <c r="F81" i="4"/>
  <c r="F80" i="4"/>
  <c r="M79" i="4"/>
  <c r="F79" i="4"/>
  <c r="F78" i="4"/>
  <c r="M77" i="4"/>
  <c r="F77" i="4"/>
  <c r="F76" i="4"/>
  <c r="M75" i="4"/>
  <c r="F75" i="4"/>
  <c r="F74" i="4"/>
  <c r="M73" i="4"/>
  <c r="F73" i="4"/>
  <c r="F72" i="4"/>
  <c r="M71" i="4"/>
  <c r="F71" i="4"/>
  <c r="F54" i="4"/>
  <c r="F53" i="4"/>
  <c r="F52" i="4"/>
  <c r="F51" i="4"/>
  <c r="F50" i="4"/>
  <c r="F49" i="4"/>
  <c r="M48" i="4"/>
  <c r="F48" i="4"/>
  <c r="M47" i="4"/>
  <c r="F47" i="4"/>
  <c r="M46" i="4"/>
  <c r="F46" i="4"/>
  <c r="M45" i="4"/>
  <c r="F45" i="4"/>
  <c r="M44" i="4"/>
  <c r="F44" i="4"/>
  <c r="M43" i="4"/>
  <c r="F43" i="4"/>
  <c r="M42" i="4"/>
  <c r="F42" i="4"/>
  <c r="M41" i="4"/>
  <c r="F41" i="4"/>
  <c r="M40" i="4"/>
  <c r="F40" i="4"/>
  <c r="M39" i="4"/>
  <c r="F39" i="4"/>
  <c r="M38" i="4"/>
  <c r="F38" i="4"/>
  <c r="M37" i="4"/>
  <c r="F37" i="4"/>
  <c r="M36" i="4"/>
  <c r="F36" i="4"/>
  <c r="M35" i="4"/>
  <c r="F35" i="4"/>
  <c r="F34" i="4"/>
  <c r="M33" i="4"/>
  <c r="F33" i="4"/>
  <c r="M32" i="4"/>
  <c r="F32" i="4"/>
  <c r="M31" i="4"/>
  <c r="F31" i="4"/>
  <c r="M30" i="4"/>
  <c r="F30" i="4"/>
  <c r="F107" i="4" s="1"/>
  <c r="M29" i="4"/>
  <c r="F29" i="4"/>
  <c r="M28" i="4"/>
  <c r="F28" i="4"/>
  <c r="M27" i="4"/>
  <c r="F27" i="4"/>
  <c r="M26" i="4"/>
  <c r="F26" i="4"/>
  <c r="M25" i="4"/>
  <c r="F25" i="4"/>
  <c r="M24" i="4"/>
  <c r="F24" i="4"/>
  <c r="M23" i="4"/>
  <c r="F23" i="4"/>
  <c r="M22" i="4"/>
  <c r="F22" i="4"/>
  <c r="M21" i="4"/>
  <c r="F21" i="4"/>
  <c r="M20" i="4"/>
  <c r="F20" i="4"/>
  <c r="M19" i="4"/>
  <c r="F19" i="4"/>
  <c r="M18" i="4"/>
  <c r="F18" i="4"/>
  <c r="M17" i="4"/>
  <c r="F17" i="4"/>
  <c r="M16" i="4"/>
  <c r="F16" i="4"/>
  <c r="M15" i="4"/>
  <c r="F15" i="4"/>
  <c r="M14" i="4"/>
  <c r="F14" i="4"/>
  <c r="M13" i="4"/>
  <c r="F13" i="4"/>
  <c r="M12" i="4"/>
  <c r="F12" i="4"/>
  <c r="M11" i="4"/>
  <c r="F11" i="4"/>
  <c r="M10" i="4"/>
  <c r="F10" i="4"/>
  <c r="M9" i="4"/>
  <c r="F9" i="4"/>
  <c r="M8" i="4"/>
  <c r="F8" i="4"/>
  <c r="M7" i="4"/>
  <c r="F7" i="4"/>
  <c r="M6" i="4"/>
  <c r="F6" i="4"/>
  <c r="F99" i="4" s="1"/>
  <c r="F70" i="2"/>
  <c r="F71" i="2"/>
  <c r="M63" i="2"/>
  <c r="M64" i="2"/>
  <c r="M65" i="2"/>
  <c r="F8" i="2"/>
  <c r="F9" i="2"/>
  <c r="F10" i="2"/>
  <c r="F11" i="2"/>
  <c r="F12" i="2"/>
  <c r="F13" i="2"/>
  <c r="F105" i="4" l="1"/>
  <c r="F101" i="4"/>
  <c r="F108" i="4" s="1"/>
  <c r="F86" i="2"/>
  <c r="F87" i="2"/>
  <c r="F88" i="2"/>
  <c r="F89" i="2"/>
  <c r="F79" i="2"/>
  <c r="F16" i="2"/>
  <c r="F109" i="4" l="1"/>
  <c r="F103" i="4"/>
  <c r="M27" i="2"/>
  <c r="M22" i="2"/>
  <c r="F27" i="2"/>
  <c r="F28" i="2"/>
  <c r="M21" i="2" l="1"/>
  <c r="M18" i="2"/>
  <c r="M19" i="2"/>
  <c r="M20" i="2"/>
  <c r="F83" i="2"/>
  <c r="F62" i="2"/>
  <c r="F66" i="2" l="1"/>
  <c r="F67" i="2"/>
  <c r="F77" i="2" l="1"/>
  <c r="F75" i="2" l="1"/>
  <c r="M8" i="2"/>
  <c r="M9" i="2"/>
  <c r="M10" i="2"/>
  <c r="M26" i="2" l="1"/>
  <c r="M11" i="2" l="1"/>
  <c r="M61" i="2" l="1"/>
  <c r="M38" i="2" l="1"/>
  <c r="M25" i="2" l="1"/>
  <c r="F40" i="2"/>
  <c r="F33" i="2"/>
  <c r="M62" i="2" l="1"/>
  <c r="G6" i="3" l="1"/>
  <c r="G7" i="3" s="1"/>
  <c r="G8" i="3" s="1"/>
  <c r="G9" i="3" s="1"/>
  <c r="G10" i="3" s="1"/>
  <c r="G11" i="3" s="1"/>
  <c r="G12" i="3" s="1"/>
  <c r="G13" i="3" s="1"/>
  <c r="G14" i="3" s="1"/>
  <c r="G15"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F24" i="2" l="1"/>
  <c r="F20" i="2"/>
  <c r="F32" i="2" l="1"/>
  <c r="M15" i="2" l="1"/>
  <c r="M32" i="2"/>
  <c r="F23" i="2"/>
  <c r="F18" i="2"/>
  <c r="M24" i="2"/>
  <c r="F82" i="2"/>
  <c r="F44" i="2"/>
  <c r="F36" i="2"/>
  <c r="F64" i="2"/>
  <c r="M17" i="2" l="1"/>
  <c r="F46" i="2"/>
  <c r="F34" i="2"/>
  <c r="F42" i="2"/>
  <c r="M30" i="2"/>
  <c r="F38" i="2"/>
  <c r="F74" i="2"/>
  <c r="F15" i="2"/>
  <c r="M14" i="2"/>
  <c r="F78" i="2"/>
  <c r="M12" i="2"/>
  <c r="M37" i="2"/>
  <c r="F43" i="2"/>
  <c r="F61" i="2"/>
  <c r="F65" i="2"/>
  <c r="F81" i="2"/>
  <c r="F17" i="2"/>
  <c r="F35" i="2"/>
  <c r="M31" i="2"/>
  <c r="F73" i="2"/>
  <c r="F72" i="2"/>
  <c r="F22" i="2" l="1"/>
  <c r="F45" i="2"/>
  <c r="M34" i="2"/>
  <c r="F30" i="2"/>
  <c r="F80" i="2"/>
  <c r="M36" i="2"/>
  <c r="M28" i="2"/>
  <c r="F31" i="2"/>
  <c r="F84" i="2"/>
  <c r="M29" i="2"/>
  <c r="F76" i="2"/>
  <c r="F63" i="2"/>
  <c r="F41" i="2"/>
  <c r="M23" i="2"/>
  <c r="M33" i="2" l="1"/>
  <c r="F29" i="2"/>
  <c r="F90" i="2"/>
  <c r="F26" i="2"/>
  <c r="M16" i="2"/>
  <c r="M35" i="2"/>
  <c r="F37" i="2"/>
  <c r="F14" i="2"/>
  <c r="M13" i="2"/>
  <c r="F91" i="2" l="1"/>
  <c r="F69" i="2"/>
  <c r="F21" i="2"/>
  <c r="F85" i="2"/>
  <c r="F39" i="2"/>
  <c r="F19" i="2" l="1"/>
  <c r="F68" i="2"/>
  <c r="F25" i="2" l="1"/>
  <c r="F99" i="2" s="1"/>
  <c r="F105" i="2" s="1"/>
  <c r="F109" i="2" l="1"/>
  <c r="F107" i="2"/>
  <c r="F101" i="2"/>
  <c r="F100" i="2"/>
  <c r="F103" i="2" l="1"/>
  <c r="F111" i="2"/>
</calcChain>
</file>

<file path=xl/sharedStrings.xml><?xml version="1.0" encoding="utf-8"?>
<sst xmlns="http://schemas.openxmlformats.org/spreadsheetml/2006/main" count="967" uniqueCount="228">
  <si>
    <t>Qualifying Agency Products (Package Size)</t>
  </si>
  <si>
    <t># of Pkgs Purchased in EOP</t>
  </si>
  <si>
    <t>Qualifying Purchase Amount</t>
  </si>
  <si>
    <t>X</t>
  </si>
  <si>
    <t>=</t>
  </si>
  <si>
    <t>Barricade 4FL LinkPak (10 gal)</t>
  </si>
  <si>
    <t>Barricade 4FL (30 gal)</t>
  </si>
  <si>
    <t>Heritage TL (1 gal)</t>
  </si>
  <si>
    <t>Heritage TL LinkPak (10 gal)</t>
  </si>
  <si>
    <t>Medallion WDG (8 oz)</t>
  </si>
  <si>
    <t>Subdue Maxx LinkPak (10 gal)</t>
  </si>
  <si>
    <t>    </t>
  </si>
  <si>
    <t>Qualifying Distributor Products (Package Size)</t>
  </si>
  <si>
    <t>Pennant Magnum (30 gal)</t>
  </si>
  <si>
    <t>Reward (1 gal)</t>
  </si>
  <si>
    <t>Tenacity (8 oz)</t>
  </si>
  <si>
    <t>On-Fertilizer Products</t>
  </si>
  <si>
    <t>Pounds of Product Purchased in EOP</t>
  </si>
  <si>
    <t>Your total planned Early Order Purchases of Qualifying Products</t>
  </si>
  <si>
    <t>Payment Terms:</t>
  </si>
  <si>
    <t>DOLLARS</t>
  </si>
  <si>
    <t>365 Incentive</t>
  </si>
  <si>
    <t>EOP Bonus</t>
  </si>
  <si>
    <t xml:space="preserve">Barricade </t>
  </si>
  <si>
    <t>Heritage Action (1 lb)</t>
  </si>
  <si>
    <t>Syngenta provides Program Worksheets and Rebate Calculators as tools for estimating rebates, but disclaims any warranty of accuracy or completeness of the conclusions derived from the same.</t>
  </si>
  <si>
    <t>To achieve Volume Discount Pricing described herein, Minimum Purchase Quantities for applicable Qualifying Agency Products must be identified on one invoice and shipped to one location from one Syngenta Authorized Agent.</t>
  </si>
  <si>
    <r>
      <t xml:space="preserve">The GreenTrust 365 Program Worksheet is now automated. Maximize your purchasing power and save time with our easy-to-use calculators. 
Visit </t>
    </r>
    <r>
      <rPr>
        <b/>
        <sz val="10"/>
        <color theme="3" tint="0.39997558519241921"/>
        <rFont val="Calibri"/>
        <family val="2"/>
      </rPr>
      <t>GreenCastOnline.com/Calculator</t>
    </r>
    <r>
      <rPr>
        <sz val="10"/>
        <color theme="1"/>
        <rFont val="Calibri"/>
        <family val="2"/>
      </rPr>
      <t xml:space="preserve"> and select the calculator type that works best for your early order planning.</t>
    </r>
  </si>
  <si>
    <r>
      <rPr>
        <i/>
        <sz val="10"/>
        <color theme="1"/>
        <rFont val="Calibri"/>
        <family val="2"/>
      </rPr>
      <t>Additional benefits of the Syngenta GreenTrust 365 Lawn Program are described at GreenTrust365.com.</t>
    </r>
    <r>
      <rPr>
        <sz val="10"/>
        <color theme="1"/>
        <rFont val="Calibri"/>
        <family val="2"/>
      </rPr>
      <t xml:space="preserve">
</t>
    </r>
    <r>
      <rPr>
        <b/>
        <sz val="10"/>
        <color theme="1"/>
        <rFont val="Calibri"/>
        <family val="2"/>
      </rPr>
      <t>For any questions, please call your Syngenta territory manager, Syngenta Authorized Distributor/Agent/Retailer, or the Syngenta Customer Center at 1-866-SYNGENT(A) (796-4368). For complete Program information, please visit GreenTrust365.com.</t>
    </r>
  </si>
  <si>
    <t>Acelepryn® (0.5 gal)</t>
  </si>
  <si>
    <t>Banner Maxx® II (1 gal)</t>
  </si>
  <si>
    <t>Banner Maxx II LinkPak™ (10 gal)</t>
  </si>
  <si>
    <t>Barricade® 4FL (1 gal)</t>
  </si>
  <si>
    <t>Barricade 4FL (1 gal) Volume Discount ≥ 20 gal</t>
  </si>
  <si>
    <t>Barricade 4FL LinkPak (10 gal) Volume Discount ≥ 20 gal</t>
  </si>
  <si>
    <t>Barricade 4FL (30 gal) Volume Discount ≥ 60 gal</t>
  </si>
  <si>
    <t>Barricade 65WG (5 lb)</t>
  </si>
  <si>
    <t>Barricade 65WG (5 lb) Volume Discount ≥ 320 lb</t>
  </si>
  <si>
    <t>Concert® II (2.5 gal)</t>
  </si>
  <si>
    <t>Concert II (2.5 gal) Volume Discount ≥ 75 gal</t>
  </si>
  <si>
    <t>Daconil Action™ (2.5 gal)</t>
  </si>
  <si>
    <t>Daconil Action + Banner Maxx II Multipak</t>
  </si>
  <si>
    <t>Daconil Ultrex® (5 lb)</t>
  </si>
  <si>
    <t>Daconil Weatherstik® (2.5 gal)</t>
  </si>
  <si>
    <t>Daconil Zn® (2.5 gal)</t>
  </si>
  <si>
    <t>Headway® (1 gal)</t>
  </si>
  <si>
    <t>Headway LinkPak  (10 gal)</t>
  </si>
  <si>
    <t>Heritage WDG (1 lb)</t>
  </si>
  <si>
    <t>Heritage WDG (6 lb)</t>
  </si>
  <si>
    <t>Instrata® (2.5 gal)</t>
  </si>
  <si>
    <t>Instrata (2.5 gal) Volume Discount ≥ 25 gal</t>
  </si>
  <si>
    <t>Medallion® SC (1 gal)</t>
  </si>
  <si>
    <t>Medallion WDG (8 oz) Volume Discount ≥ 128 oz</t>
  </si>
  <si>
    <t>Monument® 75WG (25 g)</t>
  </si>
  <si>
    <t>Monument 75WG (25 g) Volume Discount ≥ 250 g</t>
  </si>
  <si>
    <t>Primo Maxx® (1 gal)</t>
  </si>
  <si>
    <t>Primo Maxx LinkPak  (10 gal)</t>
  </si>
  <si>
    <t>Renown® (2.5 gal)</t>
  </si>
  <si>
    <t>Reward® (2.5 gal)</t>
  </si>
  <si>
    <t>Subdue Maxx® (1 gal)</t>
  </si>
  <si>
    <t>Tenacity® (1 gal)</t>
  </si>
  <si>
    <t>Tenacity® (1 gal) Volume Discount ≥ 8 gal</t>
  </si>
  <si>
    <t>Trimmit 2SC (1 gal)</t>
  </si>
  <si>
    <t>Acelepryn G (25 lb)</t>
  </si>
  <si>
    <t>Advion Fire Ant Bait (25 lb)</t>
  </si>
  <si>
    <t>Caravan® G (30 lb)</t>
  </si>
  <si>
    <t>Citation® (6 x 2.66 oz)</t>
  </si>
  <si>
    <t>Fusilade® II (1 qt)</t>
  </si>
  <si>
    <t>Headway G (30 lb)</t>
  </si>
  <si>
    <t>Heritage G (30 lb)</t>
  </si>
  <si>
    <t>Meridian 0.33G (40 lb)</t>
  </si>
  <si>
    <t>Pennant Magnum® (1 gal)</t>
  </si>
  <si>
    <t>Princep® Liquid (2.5 gal)</t>
  </si>
  <si>
    <t>Subdue® GR (25 lb)</t>
  </si>
  <si>
    <t>Fertilizer with Acelepryn loads &lt; 0.058</t>
  </si>
  <si>
    <t>Fertilizer with Acelepryn loads &lt; 0.067</t>
  </si>
  <si>
    <t>Potential Barricade Brand 3% Rebate Bonus</t>
  </si>
  <si>
    <t>Meridian® 25WG (102 oz)</t>
  </si>
  <si>
    <t>Fertilizer with Barricade Loads &lt; 0.30%</t>
  </si>
  <si>
    <t>Fertilizer with Barricade Loads of 0.30% to &lt; 0.40%</t>
  </si>
  <si>
    <t>Fertilizer with Barricade Loads of 0.40% and above</t>
  </si>
  <si>
    <r>
      <t>Warm Season Herbicide Solution</t>
    </r>
    <r>
      <rPr>
        <vertAlign val="superscript"/>
        <sz val="10"/>
        <rFont val="Calibri"/>
        <family val="2"/>
      </rPr>
      <t>1</t>
    </r>
  </si>
  <si>
    <t>Acelepryn (0.5 gal) Volume Discount ≥ 10 gal</t>
  </si>
  <si>
    <t>Daconil Action + Heritage Action™ Multipak</t>
  </si>
  <si>
    <t xml:space="preserve">Heritage Action + Velista® Multipak </t>
  </si>
  <si>
    <t>Primo Maxx + Trimmit® Multipak</t>
  </si>
  <si>
    <t>Trimmit 2SC (2.5 gal)</t>
  </si>
  <si>
    <t>Velista (22 oz)</t>
  </si>
  <si>
    <t>Advion® Fire Ant Bait (2 lb)</t>
  </si>
  <si>
    <t>Advion Insect Granule (25 lb)</t>
  </si>
  <si>
    <t>Subdue Maxx (1 qt)</t>
  </si>
  <si>
    <t>Reward (120 gal)</t>
  </si>
  <si>
    <t>Manuscript® (case)</t>
  </si>
  <si>
    <t>Provaunt WDG (72 oz)</t>
  </si>
  <si>
    <t>Avid 0.15 EC (8 oz)</t>
  </si>
  <si>
    <t>Avid 0.15 EC (1 qt)</t>
  </si>
  <si>
    <t>Heritage G (10 lb)</t>
  </si>
  <si>
    <t>Avid® 0.15 EC (1 gal)</t>
  </si>
  <si>
    <t>Avid 0.15 EC (1 gal) Volume Discount ≥ 12 gal</t>
  </si>
  <si>
    <t>Mainspring® GNL (1 pt)</t>
  </si>
  <si>
    <t>Mainspring® GNL (1 pt) Volume Discount ≥ 8 pts</t>
  </si>
  <si>
    <t>Mainspring® GNL (1 gal)</t>
  </si>
  <si>
    <t>Fusilade II (2.5 gal)</t>
  </si>
  <si>
    <t>Rebate Redemption Value (per 50 lb of product)</t>
  </si>
  <si>
    <t>Yearlong Rebate Calculator</t>
  </si>
  <si>
    <t>GreenTrust 365 Program Rebate</t>
  </si>
  <si>
    <t>Advion Insect Granule Bait (1 lb)</t>
  </si>
  <si>
    <t>Advion Insect Granule Bait (12 lb)</t>
  </si>
  <si>
    <t>Endeavor® (15 oz)</t>
  </si>
  <si>
    <t>Acelepryn (4 oz)</t>
  </si>
  <si>
    <t>Barricade 4FL (4 oz)</t>
  </si>
  <si>
    <t>Primo Maxx (4 oz)</t>
  </si>
  <si>
    <t>Palladium® (2 lb)</t>
  </si>
  <si>
    <t>GT Bonus Booster Rebate</t>
  </si>
  <si>
    <t>Mural® (1 lb)</t>
  </si>
  <si>
    <t>Mural + Mainspring GNL Multipak</t>
  </si>
  <si>
    <t>Postiva® (28 oz)</t>
  </si>
  <si>
    <t>Segovis® (1 pt)</t>
  </si>
  <si>
    <t>Acelepryn Xtra (2.5 gal)</t>
  </si>
  <si>
    <t>Acelepryn Xtra (2.5 gal)
Volume Discount ≥ 25 gal</t>
  </si>
  <si>
    <t>Acelepryn Xtra (30 oz bottle</t>
  </si>
  <si>
    <t>Acelepryn Xtra (30 oz bottle)
Volume Discount ≥ 108 bottles</t>
  </si>
  <si>
    <t>Compendium (1 gal)
Volume Discount ≥ 60 gal</t>
  </si>
  <si>
    <t>Postiva + Mural Multipak</t>
  </si>
  <si>
    <t>Recognition® (1.95 oz)</t>
  </si>
  <si>
    <t>2024 GreenTrust 365 Lawn &amp; Landscape Program Worksheet</t>
  </si>
  <si>
    <t>Program Year:  October 1, 2023 - September 30, 2024  Early Order Period:  October 1, 2023 - December 8, 2023</t>
  </si>
  <si>
    <r>
      <t xml:space="preserve">©2023 Syngenta. </t>
    </r>
    <r>
      <rPr>
        <b/>
        <sz val="10"/>
        <color theme="1"/>
        <rFont val="Calibri"/>
        <family val="2"/>
        <scheme val="minor"/>
      </rPr>
      <t xml:space="preserve">Important: Always read and follow label instructions. Some products may not be registered for sale or use in all states or counties and/or may have state specific use requirements. Please check with your local extension service to ensure registration and proper use. </t>
    </r>
    <r>
      <rPr>
        <sz val="10"/>
        <color theme="1"/>
        <rFont val="Calibri"/>
        <family val="2"/>
        <scheme val="minor"/>
      </rPr>
      <t>The trademarks displayed or otherwise used herein are trademarks of a Syngenta Group Company or respective third party owners.</t>
    </r>
  </si>
  <si>
    <t>Double Up Bonus</t>
  </si>
  <si>
    <t>Avid 0.15 EC +
Mainspring® GNL Multipak</t>
  </si>
  <si>
    <r>
      <t>Compendium</t>
    </r>
    <r>
      <rPr>
        <vertAlign val="superscript"/>
        <sz val="10"/>
        <rFont val="Calibri"/>
        <family val="2"/>
        <scheme val="minor"/>
      </rPr>
      <t>TM</t>
    </r>
    <r>
      <rPr>
        <sz val="10"/>
        <rFont val="Calibri"/>
        <family val="2"/>
        <scheme val="minor"/>
      </rPr>
      <t xml:space="preserve"> (1 gal)</t>
    </r>
  </si>
  <si>
    <t>Heritage SC (4 oz)</t>
  </si>
  <si>
    <t>Resolute® 4FL* (2.5 gal)*</t>
  </si>
  <si>
    <t>Resolute 65 WG* (5 lb)*</t>
  </si>
  <si>
    <t>*Purchases of Resolute herbicides are used for GreenTrust 365 Lawn &amp; Landscape Program qualification, but are not eligible for rebate payouts</t>
  </si>
  <si>
    <t>*Rebate checks will not be issued for less than $250.00</t>
  </si>
  <si>
    <t>Potential GreenTrust 365 Rebate from Early Order Purchases</t>
  </si>
  <si>
    <t>End-user payments for purchases of Qualifying Agency Products made during the Early Order Period are due to Sales Agents by June 20, 2024. Prices and terms for Syngenta Qualifying Distributor Products are determined by the Syngenta Authorized Distributor/Retailer.</t>
  </si>
  <si>
    <t>Total Potential Rebate from Early Order Purchases + 3% Barricade Bonus + 2% GT Bonus Booster + Double Up Bonus</t>
  </si>
  <si>
    <t>Pkg Price for 2024 Program Yr</t>
  </si>
  <si>
    <t xml:space="preserve">Your total planned Early Order Purchases of Payable Products (Excludes Resolute) </t>
  </si>
  <si>
    <t>Use the Rebate Calculator below to determine your potential rebates earned from your purchases of Payable Products made during the Early Order Period.</t>
  </si>
  <si>
    <t xml:space="preserve"> </t>
  </si>
  <si>
    <t>2024 GreenTrust 365 Golf and Sports Turf Program Worksheet</t>
  </si>
  <si>
    <r>
      <rPr>
        <b/>
        <sz val="11"/>
        <color theme="1"/>
        <rFont val="Calibri"/>
        <family val="2"/>
      </rPr>
      <t xml:space="preserve">Program Year: </t>
    </r>
    <r>
      <rPr>
        <sz val="11"/>
        <color theme="1"/>
        <rFont val="Calibri"/>
        <family val="2"/>
      </rPr>
      <t xml:space="preserve"> October 1, 2023 - September 30, 2024 </t>
    </r>
    <r>
      <rPr>
        <b/>
        <sz val="11"/>
        <color theme="1"/>
        <rFont val="Calibri"/>
        <family val="2"/>
      </rPr>
      <t xml:space="preserve"> Early Order Period: </t>
    </r>
    <r>
      <rPr>
        <sz val="11"/>
        <color theme="1"/>
        <rFont val="Calibri"/>
        <family val="2"/>
      </rPr>
      <t xml:space="preserve"> October 1, 2023 - December 8, 2023</t>
    </r>
  </si>
  <si>
    <t>Qualifying Agency Products 
(Package Size)</t>
  </si>
  <si>
    <t>Acelepryn Xtra (30 oz bottle)</t>
  </si>
  <si>
    <t>Posterity® (105 oz)</t>
  </si>
  <si>
    <t>Appear II (2 gal)</t>
  </si>
  <si>
    <t>Posterity® (42 oz)</t>
  </si>
  <si>
    <t>Ascernity® (1 gal)</t>
  </si>
  <si>
    <t>Posterity Forte (1 gal)</t>
  </si>
  <si>
    <t>Ascernity LinkPak® (10 gal)</t>
  </si>
  <si>
    <t>Posterity XT (2.5 gal)</t>
  </si>
  <si>
    <t>Posterity XT + Ascernity Multipak</t>
  </si>
  <si>
    <t>Secure Action (2.5 gal)</t>
  </si>
  <si>
    <t>Secure Action (0.5 gal)</t>
  </si>
  <si>
    <t>Briskway® (1 gal)</t>
  </si>
  <si>
    <t>Secure (2.5 gal)</t>
  </si>
  <si>
    <t>Briskway + Velista® Multipak</t>
  </si>
  <si>
    <t>Contend® A+B Snowpak</t>
  </si>
  <si>
    <t>Tenacity (1 gal) Volume Discount ≥ 8 gal</t>
  </si>
  <si>
    <t>Daconil Action + Appear II Multipak</t>
  </si>
  <si>
    <r>
      <t>Tuque</t>
    </r>
    <r>
      <rPr>
        <vertAlign val="superscript"/>
        <sz val="10"/>
        <color theme="1"/>
        <rFont val="Calibri"/>
        <family val="2"/>
      </rPr>
      <t>TM</t>
    </r>
    <r>
      <rPr>
        <sz val="10"/>
        <color theme="1"/>
        <rFont val="Calibri"/>
        <family val="2"/>
      </rPr>
      <t xml:space="preserve"> exoGEM</t>
    </r>
    <r>
      <rPr>
        <vertAlign val="superscript"/>
        <sz val="10"/>
        <color theme="1"/>
        <rFont val="Calibri"/>
        <family val="2"/>
      </rPr>
      <t>TM</t>
    </r>
    <r>
      <rPr>
        <sz val="10"/>
        <color theme="1"/>
        <rFont val="Calibri"/>
        <family val="2"/>
      </rPr>
      <t xml:space="preserve"> (2.5 gal)</t>
    </r>
  </si>
  <si>
    <t>Pallet Offers</t>
  </si>
  <si>
    <r>
      <t>A 2 Z Solution</t>
    </r>
    <r>
      <rPr>
        <vertAlign val="superscript"/>
        <sz val="10"/>
        <color theme="1"/>
        <rFont val="Calibri"/>
        <family val="2"/>
      </rPr>
      <t>1</t>
    </r>
  </si>
  <si>
    <r>
      <t>ABW Solution</t>
    </r>
    <r>
      <rPr>
        <vertAlign val="superscript"/>
        <sz val="10"/>
        <color theme="1"/>
        <rFont val="Calibri"/>
        <family val="2"/>
      </rPr>
      <t>2</t>
    </r>
  </si>
  <si>
    <t>Divanem® (0.5 gal)</t>
  </si>
  <si>
    <r>
      <t>All Season Solution</t>
    </r>
    <r>
      <rPr>
        <vertAlign val="superscript"/>
        <sz val="10"/>
        <color theme="1"/>
        <rFont val="Calibri"/>
        <family val="2"/>
      </rPr>
      <t>3</t>
    </r>
  </si>
  <si>
    <t>Divanem (0.5 gal) Volume Discount ≥ 4 gal</t>
  </si>
  <si>
    <r>
      <t>Classic Solution</t>
    </r>
    <r>
      <rPr>
        <vertAlign val="superscript"/>
        <sz val="10"/>
        <color theme="1"/>
        <rFont val="Calibri"/>
        <family val="2"/>
      </rPr>
      <t>4</t>
    </r>
  </si>
  <si>
    <t>Divanem + Heritage Action Multipak</t>
  </si>
  <si>
    <r>
      <t>Contend Winter Solution</t>
    </r>
    <r>
      <rPr>
        <vertAlign val="superscript"/>
        <sz val="10"/>
        <color theme="1"/>
        <rFont val="Calibri"/>
        <family val="2"/>
      </rPr>
      <t>5</t>
    </r>
  </si>
  <si>
    <t>Ference® (96 oz)</t>
  </si>
  <si>
    <r>
      <t>Fairway Starter Solution</t>
    </r>
    <r>
      <rPr>
        <vertAlign val="superscript"/>
        <sz val="10"/>
        <color theme="1"/>
        <rFont val="Calibri"/>
        <family val="2"/>
      </rPr>
      <t>6</t>
    </r>
  </si>
  <si>
    <t>Ference Volume Discount ≥384 oz</t>
  </si>
  <si>
    <r>
      <t>Fairy Ring Solution</t>
    </r>
    <r>
      <rPr>
        <vertAlign val="superscript"/>
        <sz val="10"/>
        <color theme="1"/>
        <rFont val="Calibri"/>
        <family val="2"/>
      </rPr>
      <t>7</t>
    </r>
  </si>
  <si>
    <r>
      <t>Forte Solution</t>
    </r>
    <r>
      <rPr>
        <vertAlign val="superscript"/>
        <sz val="10"/>
        <color theme="1"/>
        <rFont val="Calibri"/>
        <family val="2"/>
      </rPr>
      <t>8</t>
    </r>
  </si>
  <si>
    <r>
      <t>Greens Foundation Solution</t>
    </r>
    <r>
      <rPr>
        <vertAlign val="superscript"/>
        <sz val="10"/>
        <color theme="1"/>
        <rFont val="Calibri"/>
        <family val="2"/>
      </rPr>
      <t>9</t>
    </r>
  </si>
  <si>
    <r>
      <t>Greens Protection Solution</t>
    </r>
    <r>
      <rPr>
        <vertAlign val="superscript"/>
        <sz val="10"/>
        <color theme="1"/>
        <rFont val="Calibri"/>
        <family val="2"/>
      </rPr>
      <t>10</t>
    </r>
  </si>
  <si>
    <r>
      <t>Snow Mold Solution</t>
    </r>
    <r>
      <rPr>
        <vertAlign val="superscript"/>
        <sz val="10"/>
        <color theme="1"/>
        <rFont val="Calibri"/>
        <family val="2"/>
      </rPr>
      <t>11</t>
    </r>
  </si>
  <si>
    <r>
      <t>XT Solution</t>
    </r>
    <r>
      <rPr>
        <vertAlign val="superscript"/>
        <sz val="10"/>
        <color theme="1"/>
        <rFont val="Calibri"/>
        <family val="2"/>
      </rPr>
      <t>12</t>
    </r>
  </si>
  <si>
    <r>
      <t>Warm Season Herbicide Solution</t>
    </r>
    <r>
      <rPr>
        <vertAlign val="superscript"/>
        <sz val="10"/>
        <color theme="1"/>
        <rFont val="Calibri"/>
        <family val="2"/>
      </rPr>
      <t>13</t>
    </r>
  </si>
  <si>
    <r>
      <t>Winter Protection Solution</t>
    </r>
    <r>
      <rPr>
        <vertAlign val="superscript"/>
        <sz val="10"/>
        <color theme="1"/>
        <rFont val="Calibri"/>
        <family val="2"/>
      </rPr>
      <t>14</t>
    </r>
  </si>
  <si>
    <t>Instrata® (2.5 gal) Volume Discount ≥ 25 gal</t>
  </si>
  <si>
    <t>Mainspring® GNL (1 pt) Volume Discount ≥ 8 pints</t>
  </si>
  <si>
    <t xml:space="preserve">          Eligible for Plan it Your Way rebate</t>
  </si>
  <si>
    <t>Rebate Redemption Value for 2024</t>
  </si>
  <si>
    <t>Number of 50 lb bag equivalents purchased in EOP</t>
  </si>
  <si>
    <t>Fertilizer with Barricade
  loads &lt; 0.30%</t>
  </si>
  <si>
    <t>Fertilizer with Barricade
  loads of 0.30% to &lt; 0.40%</t>
  </si>
  <si>
    <t>Fertilizer with Barricade
  loads of 0.40% and higher</t>
  </si>
  <si>
    <t>Acelepryn and Barricade on-fertilizer purchases made from October 1, 2023 through May 31, 2024 count toward establishing the yearlong rebate percentage.</t>
  </si>
  <si>
    <t>Scimitar® GC (1 qt)</t>
  </si>
  <si>
    <t>Use the Rebate Calculator below to determine your potential GreenTrust 365 Rebate, GT Bonus Booster Rebate, and Plan it Your Way Rebate earned from your purchases of Qualifying Products made during the Early Order Period.</t>
  </si>
  <si>
    <t>GreenTrust 365 Rebate from Early Order Purchases</t>
  </si>
  <si>
    <t>GT Bonus Booster Rebate (if purchased in Oct.)</t>
  </si>
  <si>
    <t>Plan it Your Way Rebate</t>
  </si>
  <si>
    <t>Total Potential Rebate from Early Order Purchases in OCT</t>
  </si>
  <si>
    <t>Total Potential Rebate from Early Order Purchases in NOV or DEC</t>
  </si>
  <si>
    <r>
      <t xml:space="preserve">The GreenTrust 365 Program Worksheet is now automated. Maximize your purchasing power and save time with our easy-to-use calculators. 
Visit </t>
    </r>
    <r>
      <rPr>
        <b/>
        <sz val="10"/>
        <color theme="6" tint="-0.499984740745262"/>
        <rFont val="Calibri"/>
        <family val="2"/>
      </rPr>
      <t>GreenCastOnline.com/Calculator</t>
    </r>
    <r>
      <rPr>
        <sz val="10"/>
        <color theme="1"/>
        <rFont val="Calibri"/>
        <family val="2"/>
      </rPr>
      <t xml:space="preserve"> and select the calculator type that works best for your early order planning.</t>
    </r>
  </si>
  <si>
    <r>
      <t xml:space="preserve">©2023 Syngenta. </t>
    </r>
    <r>
      <rPr>
        <b/>
        <sz val="10"/>
        <color theme="1"/>
        <rFont val="Calibri"/>
        <family val="2"/>
      </rPr>
      <t>Important: Always read and follow label instructions. Some products may not be registered for sale or use in all states or counties and/or may have state specific use requirements. Please check with your local extension service to ensure registration and proper use.</t>
    </r>
    <r>
      <rPr>
        <sz val="10"/>
        <color theme="1"/>
        <rFont val="Calibri"/>
        <family val="2"/>
      </rPr>
      <t xml:space="preserve"> </t>
    </r>
    <r>
      <rPr>
        <b/>
        <sz val="10"/>
        <color theme="1"/>
        <rFont val="Calibri"/>
        <family val="2"/>
      </rPr>
      <t>Divanem and Scimitar GC are Restricted Use Pesticides.  Contend is sold as a copack of separately registered products: Content A and Contend B.  T</t>
    </r>
    <r>
      <rPr>
        <sz val="10"/>
        <color theme="1"/>
        <rFont val="Calibri"/>
        <family val="2"/>
      </rPr>
      <t xml:space="preserve">he trademarks displayed or otherwise used herein are trademarks of a Syngenta Group Company or respective third party owners.
</t>
    </r>
  </si>
  <si>
    <t>2024 GreenTrust 365 Ornamental Program Worksheet</t>
  </si>
  <si>
    <r>
      <rPr>
        <b/>
        <sz val="11"/>
        <color theme="1"/>
        <rFont val="Calibri"/>
        <family val="2"/>
      </rPr>
      <t xml:space="preserve">Program Year: </t>
    </r>
    <r>
      <rPr>
        <sz val="11"/>
        <color theme="1"/>
        <rFont val="Calibri"/>
        <family val="2"/>
      </rPr>
      <t xml:space="preserve"> October 1, 2023- September 30, 2024 </t>
    </r>
    <r>
      <rPr>
        <b/>
        <sz val="11"/>
        <color theme="1"/>
        <rFont val="Calibri"/>
        <family val="2"/>
      </rPr>
      <t xml:space="preserve"> Early Order Period: </t>
    </r>
    <r>
      <rPr>
        <sz val="11"/>
        <color theme="1"/>
        <rFont val="Calibri"/>
        <family val="2"/>
      </rPr>
      <t xml:space="preserve"> October 1, 2023 - December 8, 2023</t>
    </r>
  </si>
  <si>
    <t>Package Price for 2024 Program Year</t>
  </si>
  <si>
    <t>Acelepryn® (0.5 gal) Volume Discount ≥ 10 gal</t>
  </si>
  <si>
    <t>Avid 0.15 EC + Mainspring® GNL Multipak</t>
  </si>
  <si>
    <t>Bonzi® (2.5 gal)</t>
  </si>
  <si>
    <t>Bonzi (2.5 gal) Volume Discount ≥ 15 gal</t>
  </si>
  <si>
    <t>Flagship® 25WG (2 lb)</t>
  </si>
  <si>
    <t>Heritage® WDG (1 lb)</t>
  </si>
  <si>
    <t>Mainspring GNL (1 pt)</t>
  </si>
  <si>
    <t>Mainspring GNL (1 pt) Volume Discount ≥ 8 pt</t>
  </si>
  <si>
    <t>Mainspring GNL (1 gal)</t>
  </si>
  <si>
    <t>Medallion® WDG (8 oz)</t>
  </si>
  <si>
    <t>Micora® (1 qt)</t>
  </si>
  <si>
    <t>Postiva® + Mural Multipak</t>
  </si>
  <si>
    <t>Eligible for Double Up Bonus</t>
  </si>
  <si>
    <t>2023 GreenTrust 365 Ornamental Program Worksheet</t>
  </si>
  <si>
    <t>Advion® Fire Ant Bait (25 lb)</t>
  </si>
  <si>
    <t>Bonzi (1 qt)</t>
  </si>
  <si>
    <t>Use the Rebate Calculator below to determine your potential rebates earned from your purchases of Qualifying Products made during the Early Order Period.</t>
  </si>
  <si>
    <t>GT Bonus Booster Rebate (if purchased in Oct)</t>
  </si>
  <si>
    <t>Total Potential Rebate from Early Order Purchases placed in OCT</t>
  </si>
  <si>
    <t>Total Potential Rebate from Early Order Purchases placed in NOV or DEC</t>
  </si>
  <si>
    <r>
      <t xml:space="preserve">The GreenTrust 365 Program Worksheet is now automated. Maximize your purchasing power and save time with our easy-to-use calculators. 
Visit </t>
    </r>
    <r>
      <rPr>
        <b/>
        <sz val="10"/>
        <color theme="7" tint="-0.249977111117893"/>
        <rFont val="Calibri"/>
        <family val="2"/>
      </rPr>
      <t>GreenCastOnline.com/Calculator</t>
    </r>
    <r>
      <rPr>
        <sz val="10"/>
        <color theme="1"/>
        <rFont val="Calibri"/>
        <family val="2"/>
      </rPr>
      <t xml:space="preserve"> and select the calculator type that works best for your early order planning.</t>
    </r>
  </si>
  <si>
    <r>
      <rPr>
        <i/>
        <sz val="10"/>
        <color theme="1"/>
        <rFont val="Calibri"/>
        <family val="2"/>
      </rPr>
      <t>Additional benefits of the Syngenta GreenTrust 365 Ornamental Program are described at GreenTrust365.com.</t>
    </r>
    <r>
      <rPr>
        <sz val="10"/>
        <color theme="1"/>
        <rFont val="Calibri"/>
        <family val="2"/>
      </rPr>
      <t xml:space="preserve">
</t>
    </r>
    <r>
      <rPr>
        <b/>
        <sz val="10"/>
        <color theme="1"/>
        <rFont val="Calibri"/>
        <family val="2"/>
      </rPr>
      <t>For any questions, please call your Syngenta territory manager, Syngenta Authorized Distributor/Agent/Retailer, or the Syngenta Customer Center at 1-866-SYNGENT(A) (796-4368). For complete Program information, please visit GreenTrust365.com.</t>
    </r>
  </si>
  <si>
    <r>
      <t xml:space="preserve">©2023 Syngenta. </t>
    </r>
    <r>
      <rPr>
        <b/>
        <sz val="10"/>
        <color theme="1"/>
        <rFont val="Calibri"/>
        <family val="2"/>
      </rPr>
      <t>Important: Always read and follow label instructions. Some products may not be registered for sale or use in all states or counties and/or may have state specific use requirements. Please check with your local extension service to ensure registration and proper use.</t>
    </r>
    <r>
      <rPr>
        <sz val="10"/>
        <color theme="1"/>
        <rFont val="Calibri"/>
        <family val="2"/>
      </rPr>
      <t xml:space="preserve"> </t>
    </r>
    <r>
      <rPr>
        <b/>
        <sz val="10"/>
        <color theme="1"/>
        <rFont val="Calibri"/>
        <family val="2"/>
      </rPr>
      <t xml:space="preserve">Scimitar GC is a Restricted Use Pesticide. </t>
    </r>
    <r>
      <rPr>
        <sz val="10"/>
        <color theme="1"/>
        <rFont val="Calibri"/>
        <family val="2"/>
      </rPr>
      <t>The trademarks displayed or otherwise used herein are trademarks of a Syngenta Group Company or respective third party owners.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</si>
</sst>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rgb="FFFFFFFF"/>
      <name val="Calibri"/>
      <family val="2"/>
      <scheme val="minor"/>
    </font>
    <font>
      <sz val="11"/>
      <color theme="1"/>
      <name val="Calibri"/>
      <family val="2"/>
    </font>
    <font>
      <b/>
      <sz val="10"/>
      <color theme="1"/>
      <name val="Calibri"/>
      <family val="2"/>
    </font>
    <font>
      <b/>
      <sz val="11"/>
      <color theme="1"/>
      <name val="Calibri"/>
      <family val="2"/>
    </font>
    <font>
      <sz val="10"/>
      <color theme="1"/>
      <name val="Calibri"/>
      <family val="2"/>
    </font>
    <font>
      <b/>
      <sz val="14"/>
      <color theme="3" tint="0.39997558519241921"/>
      <name val="Calibri"/>
      <family val="2"/>
    </font>
    <font>
      <sz val="14"/>
      <color theme="3" tint="0.39997558519241921"/>
      <name val="Calibri"/>
      <family val="2"/>
    </font>
    <font>
      <b/>
      <sz val="9"/>
      <color rgb="FFFFFFFF"/>
      <name val="Calibri"/>
      <family val="2"/>
      <scheme val="minor"/>
    </font>
    <font>
      <i/>
      <sz val="10"/>
      <color theme="1"/>
      <name val="Calibri"/>
      <family val="2"/>
    </font>
    <font>
      <b/>
      <sz val="10"/>
      <color theme="3" tint="0.39997558519241921"/>
      <name val="Calibri"/>
      <family val="2"/>
    </font>
    <font>
      <b/>
      <sz val="10"/>
      <name val="Calibri"/>
      <family val="2"/>
      <scheme val="minor"/>
    </font>
    <font>
      <b/>
      <sz val="10"/>
      <color theme="1"/>
      <name val="Calibri"/>
      <family val="2"/>
      <scheme val="minor"/>
    </font>
    <font>
      <sz val="10"/>
      <name val="Arial"/>
      <family val="2"/>
    </font>
    <font>
      <sz val="10"/>
      <color indexed="64"/>
      <name val="Arial"/>
      <family val="2"/>
    </font>
    <font>
      <sz val="10"/>
      <name val="Calibri"/>
      <family val="2"/>
      <scheme val="minor"/>
    </font>
    <font>
      <sz val="10"/>
      <name val="Calibri"/>
      <family val="2"/>
    </font>
    <font>
      <vertAlign val="superscript"/>
      <sz val="10"/>
      <name val="Calibri"/>
      <family val="2"/>
    </font>
    <font>
      <vertAlign val="superscript"/>
      <sz val="10"/>
      <name val="Calibri"/>
      <family val="2"/>
      <scheme val="minor"/>
    </font>
    <font>
      <b/>
      <sz val="14"/>
      <color rgb="FF084D03"/>
      <name val="Calibri"/>
      <family val="2"/>
    </font>
    <font>
      <sz val="14"/>
      <color theme="1"/>
      <name val="Calibri"/>
      <family val="2"/>
    </font>
    <font>
      <b/>
      <sz val="10"/>
      <color theme="0"/>
      <name val="Calibri"/>
      <family val="2"/>
    </font>
    <font>
      <sz val="9"/>
      <color theme="1"/>
      <name val="Calibri"/>
      <family val="2"/>
    </font>
    <font>
      <vertAlign val="superscript"/>
      <sz val="10"/>
      <color theme="1"/>
      <name val="Calibri"/>
      <family val="2"/>
    </font>
    <font>
      <b/>
      <sz val="10"/>
      <color theme="0"/>
      <name val="Calibri"/>
      <family val="2"/>
      <scheme val="minor"/>
    </font>
    <font>
      <sz val="10"/>
      <color theme="0"/>
      <name val="Calibri"/>
      <family val="2"/>
      <scheme val="minor"/>
    </font>
    <font>
      <sz val="10"/>
      <color indexed="8"/>
      <name val="Calibri"/>
      <family val="2"/>
    </font>
    <font>
      <b/>
      <sz val="11"/>
      <color rgb="FF00B050"/>
      <name val="Calibri"/>
      <family val="2"/>
    </font>
    <font>
      <b/>
      <sz val="10"/>
      <color theme="6" tint="-0.499984740745262"/>
      <name val="Calibri"/>
      <family val="2"/>
    </font>
    <font>
      <b/>
      <sz val="14"/>
      <color theme="7" tint="-0.249977111117893"/>
      <name val="Calibri"/>
      <family val="2"/>
    </font>
    <font>
      <sz val="14"/>
      <color theme="7" tint="-0.249977111117893"/>
      <name val="Calibri"/>
      <family val="2"/>
    </font>
    <font>
      <b/>
      <sz val="10"/>
      <color theme="0"/>
      <name val="Arial"/>
      <family val="2"/>
    </font>
    <font>
      <b/>
      <sz val="9"/>
      <color theme="0"/>
      <name val="Arial"/>
      <family val="2"/>
    </font>
    <font>
      <sz val="8"/>
      <color theme="1"/>
      <name val="Calibri"/>
      <family val="2"/>
    </font>
    <font>
      <sz val="9"/>
      <color indexed="8"/>
      <name val="Calibri"/>
      <family val="2"/>
    </font>
    <font>
      <b/>
      <sz val="10"/>
      <color theme="7" tint="-0.249977111117893"/>
      <name val="Calibri"/>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indexed="31"/>
        <bgColor indexed="64"/>
      </patternFill>
    </fill>
    <fill>
      <patternFill patternType="solid">
        <fgColor theme="3" tint="0.59999389629810485"/>
        <bgColor indexed="64"/>
      </patternFill>
    </fill>
    <fill>
      <patternFill patternType="solid">
        <fgColor rgb="FF0D7905"/>
        <bgColor indexed="64"/>
      </patternFill>
    </fill>
    <fill>
      <patternFill patternType="solid">
        <fgColor rgb="FF92D050"/>
        <bgColor indexed="64"/>
      </patternFill>
    </fill>
    <fill>
      <patternFill patternType="solid">
        <fgColor theme="7" tint="-0.249977111117893"/>
        <bgColor indexed="64"/>
      </patternFill>
    </fill>
    <fill>
      <patternFill patternType="solid">
        <fgColor theme="7" tint="0.59999389629810485"/>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auto="1"/>
      </left>
      <right/>
      <top style="thin">
        <color auto="1"/>
      </top>
      <bottom style="thin">
        <color auto="1"/>
      </bottom>
      <diagonal/>
    </border>
    <border>
      <left/>
      <right style="thin">
        <color indexed="64"/>
      </right>
      <top/>
      <bottom/>
      <diagonal/>
    </border>
    <border>
      <left/>
      <right/>
      <top style="medium">
        <color indexed="64"/>
      </top>
      <bottom/>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bottom style="thin">
        <color rgb="FF000000"/>
      </bottom>
      <diagonal/>
    </border>
    <border>
      <left style="thick">
        <color theme="3" tint="0.39994506668294322"/>
      </left>
      <right/>
      <top style="thick">
        <color theme="3" tint="0.39994506668294322"/>
      </top>
      <bottom/>
      <diagonal/>
    </border>
    <border>
      <left/>
      <right/>
      <top style="thick">
        <color theme="3" tint="0.39994506668294322"/>
      </top>
      <bottom/>
      <diagonal/>
    </border>
    <border>
      <left/>
      <right style="thick">
        <color theme="3" tint="0.39994506668294322"/>
      </right>
      <top style="thick">
        <color theme="3" tint="0.39994506668294322"/>
      </top>
      <bottom/>
      <diagonal/>
    </border>
    <border>
      <left style="thick">
        <color theme="3" tint="0.39994506668294322"/>
      </left>
      <right style="thin">
        <color rgb="FF000000"/>
      </right>
      <top/>
      <bottom style="thin">
        <color rgb="FF000000"/>
      </bottom>
      <diagonal/>
    </border>
    <border>
      <left style="thick">
        <color theme="3" tint="0.39994506668294322"/>
      </left>
      <right style="thin">
        <color rgb="FF000000"/>
      </right>
      <top style="thin">
        <color rgb="FF000000"/>
      </top>
      <bottom style="thin">
        <color rgb="FF000000"/>
      </bottom>
      <diagonal/>
    </border>
    <border>
      <left style="thin">
        <color rgb="FF000000"/>
      </left>
      <right style="thick">
        <color theme="3" tint="0.39994506668294322"/>
      </right>
      <top style="thin">
        <color rgb="FF000000"/>
      </top>
      <bottom style="thin">
        <color rgb="FF000000"/>
      </bottom>
      <diagonal/>
    </border>
    <border>
      <left style="thick">
        <color theme="3" tint="0.39994506668294322"/>
      </left>
      <right style="thin">
        <color rgb="FF000000"/>
      </right>
      <top style="thin">
        <color rgb="FF000000"/>
      </top>
      <bottom style="thin">
        <color auto="1"/>
      </bottom>
      <diagonal/>
    </border>
    <border>
      <left style="thin">
        <color rgb="FF000000"/>
      </left>
      <right style="thick">
        <color theme="3" tint="0.39994506668294322"/>
      </right>
      <top style="thin">
        <color rgb="FF000000"/>
      </top>
      <bottom style="thin">
        <color auto="1"/>
      </bottom>
      <diagonal/>
    </border>
    <border>
      <left style="thin">
        <color rgb="FF000000"/>
      </left>
      <right style="thin">
        <color rgb="FF000000"/>
      </right>
      <top style="thin">
        <color rgb="FF000000"/>
      </top>
      <bottom style="thick">
        <color theme="3" tint="0.39994506668294322"/>
      </bottom>
      <diagonal/>
    </border>
    <border>
      <left style="thin">
        <color rgb="FF000000"/>
      </left>
      <right style="thick">
        <color theme="3" tint="0.39994506668294322"/>
      </right>
      <top style="thin">
        <color rgb="FF000000"/>
      </top>
      <bottom style="thick">
        <color theme="3" tint="0.39994506668294322"/>
      </bottom>
      <diagonal/>
    </border>
    <border>
      <left style="thick">
        <color theme="3" tint="0.39994506668294322"/>
      </left>
      <right style="thin">
        <color rgb="FF084D03"/>
      </right>
      <top style="thin">
        <color rgb="FF084D03"/>
      </top>
      <bottom style="thick">
        <color theme="3" tint="0.39994506668294322"/>
      </bottom>
      <diagonal/>
    </border>
    <border>
      <left style="thin">
        <color rgb="FF084D03"/>
      </left>
      <right style="thin">
        <color rgb="FF084D03"/>
      </right>
      <top style="thin">
        <color rgb="FF084D03"/>
      </top>
      <bottom style="thick">
        <color theme="3" tint="0.39994506668294322"/>
      </bottom>
      <diagonal/>
    </border>
    <border>
      <left style="thick">
        <color theme="3" tint="0.39994506668294322"/>
      </left>
      <right style="thin">
        <color auto="1"/>
      </right>
      <top style="thin">
        <color rgb="FF000000"/>
      </top>
      <bottom style="thin">
        <color rgb="FF000000"/>
      </bottom>
      <diagonal/>
    </border>
    <border>
      <left style="thin">
        <color auto="1"/>
      </left>
      <right style="thick">
        <color theme="3" tint="0.39994506668294322"/>
      </right>
      <top style="thin">
        <color rgb="FF000000"/>
      </top>
      <bottom style="thin">
        <color rgb="FF000000"/>
      </bottom>
      <diagonal/>
    </border>
    <border>
      <left style="thick">
        <color theme="3" tint="0.39994506668294322"/>
      </left>
      <right style="thin">
        <color auto="1"/>
      </right>
      <top style="thin">
        <color rgb="FF000000"/>
      </top>
      <bottom style="thick">
        <color theme="3" tint="0.39994506668294322"/>
      </bottom>
      <diagonal/>
    </border>
    <border>
      <left style="thin">
        <color auto="1"/>
      </left>
      <right style="thin">
        <color auto="1"/>
      </right>
      <top style="thin">
        <color rgb="FF000000"/>
      </top>
      <bottom style="thick">
        <color theme="3" tint="0.39994506668294322"/>
      </bottom>
      <diagonal/>
    </border>
    <border>
      <left style="thin">
        <color auto="1"/>
      </left>
      <right style="thick">
        <color theme="3" tint="0.39994506668294322"/>
      </right>
      <top style="thin">
        <color rgb="FF000000"/>
      </top>
      <bottom style="thick">
        <color theme="3" tint="0.39994506668294322"/>
      </bottom>
      <diagonal/>
    </border>
    <border>
      <left style="thick">
        <color theme="3" tint="0.39994506668294322"/>
      </left>
      <right style="thin">
        <color auto="1"/>
      </right>
      <top style="thick">
        <color theme="3" tint="0.39994506668294322"/>
      </top>
      <bottom style="thin">
        <color rgb="FF000000"/>
      </bottom>
      <diagonal/>
    </border>
    <border>
      <left style="thin">
        <color auto="1"/>
      </left>
      <right style="thin">
        <color auto="1"/>
      </right>
      <top style="thick">
        <color theme="3" tint="0.39994506668294322"/>
      </top>
      <bottom style="thin">
        <color rgb="FF000000"/>
      </bottom>
      <diagonal/>
    </border>
    <border>
      <left style="thin">
        <color auto="1"/>
      </left>
      <right style="thick">
        <color theme="3" tint="0.39994506668294322"/>
      </right>
      <top style="thick">
        <color theme="3" tint="0.39994506668294322"/>
      </top>
      <bottom style="thin">
        <color rgb="FF000000"/>
      </bottom>
      <diagonal/>
    </border>
    <border>
      <left style="thick">
        <color theme="3" tint="0.39994506668294322"/>
      </left>
      <right style="thin">
        <color rgb="FF000000"/>
      </right>
      <top style="thin">
        <color rgb="FF000000"/>
      </top>
      <bottom style="thick">
        <color theme="3" tint="0.39991454817346722"/>
      </bottom>
      <diagonal/>
    </border>
    <border>
      <left style="thin">
        <color rgb="FF000000"/>
      </left>
      <right style="thin">
        <color rgb="FF000000"/>
      </right>
      <top style="thin">
        <color rgb="FF000000"/>
      </top>
      <bottom style="thick">
        <color theme="3" tint="0.39991454817346722"/>
      </bottom>
      <diagonal/>
    </border>
    <border>
      <left style="thin">
        <color rgb="FF000000"/>
      </left>
      <right style="thick">
        <color theme="3" tint="0.39994506668294322"/>
      </right>
      <top style="thin">
        <color rgb="FF000000"/>
      </top>
      <bottom style="thick">
        <color theme="3" tint="0.39991454817346722"/>
      </bottom>
      <diagonal/>
    </border>
    <border>
      <left style="thin">
        <color indexed="63"/>
      </left>
      <right style="thin">
        <color indexed="63"/>
      </right>
      <top style="thin">
        <color indexed="63"/>
      </top>
      <bottom style="thin">
        <color indexed="63"/>
      </bottom>
      <diagonal/>
    </border>
    <border>
      <left style="thin">
        <color rgb="FF000000"/>
      </left>
      <right style="thin">
        <color rgb="FF000000"/>
      </right>
      <top style="thin">
        <color rgb="FF000000"/>
      </top>
      <bottom style="thick">
        <color theme="4"/>
      </bottom>
      <diagonal/>
    </border>
    <border>
      <left style="thin">
        <color auto="1"/>
      </left>
      <right style="thin">
        <color auto="1"/>
      </right>
      <top style="thin">
        <color rgb="FF000000"/>
      </top>
      <bottom style="thick">
        <color theme="4"/>
      </bottom>
      <diagonal/>
    </border>
    <border>
      <left style="thin">
        <color indexed="64"/>
      </left>
      <right style="thin">
        <color indexed="64"/>
      </right>
      <top style="thin">
        <color indexed="64"/>
      </top>
      <bottom style="thin">
        <color indexed="64"/>
      </bottom>
      <diagonal/>
    </border>
    <border>
      <left style="thick">
        <color theme="3" tint="0.39994506668294322"/>
      </left>
      <right style="thin">
        <color auto="1"/>
      </right>
      <top/>
      <bottom style="thin">
        <color rgb="FF000000"/>
      </bottom>
      <diagonal/>
    </border>
    <border>
      <left style="thick">
        <color theme="6" tint="-0.499984740745262"/>
      </left>
      <right/>
      <top style="thick">
        <color theme="6" tint="-0.499984740745262"/>
      </top>
      <bottom/>
      <diagonal/>
    </border>
    <border>
      <left/>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rgb="FF084D03"/>
      </right>
      <top style="thin">
        <color rgb="FF084D03"/>
      </top>
      <bottom style="thin">
        <color rgb="FF084D03"/>
      </bottom>
      <diagonal/>
    </border>
    <border>
      <left style="thin">
        <color rgb="FF084D03"/>
      </left>
      <right style="thin">
        <color rgb="FF084D03"/>
      </right>
      <top style="thin">
        <color rgb="FF084D03"/>
      </top>
      <bottom style="thin">
        <color rgb="FF084D03"/>
      </bottom>
      <diagonal/>
    </border>
    <border>
      <left style="thin">
        <color rgb="FF084D03"/>
      </left>
      <right style="thick">
        <color theme="6" tint="-0.499984740745262"/>
      </right>
      <top style="thin">
        <color rgb="FF084D03"/>
      </top>
      <bottom style="thin">
        <color rgb="FF084D03"/>
      </bottom>
      <diagonal/>
    </border>
    <border>
      <left style="thick">
        <color theme="6" tint="-0.499984740745262"/>
      </left>
      <right/>
      <top style="thin">
        <color rgb="FF084D03"/>
      </top>
      <bottom style="thin">
        <color rgb="FF084D03"/>
      </bottom>
      <diagonal/>
    </border>
    <border>
      <left/>
      <right/>
      <top style="thin">
        <color rgb="FF084D03"/>
      </top>
      <bottom style="thin">
        <color rgb="FF084D03"/>
      </bottom>
      <diagonal/>
    </border>
    <border>
      <left/>
      <right style="thick">
        <color theme="6" tint="-0.499984740745262"/>
      </right>
      <top style="thin">
        <color rgb="FF084D03"/>
      </top>
      <bottom style="thin">
        <color rgb="FF084D03"/>
      </bottom>
      <diagonal/>
    </border>
    <border>
      <left style="thick">
        <color theme="6" tint="-0.499984740745262"/>
      </left>
      <right style="thin">
        <color rgb="FF084D03"/>
      </right>
      <top style="thin">
        <color rgb="FF084D03"/>
      </top>
      <bottom/>
      <diagonal/>
    </border>
    <border>
      <left style="thin">
        <color rgb="FF084D03"/>
      </left>
      <right style="thin">
        <color rgb="FF084D03"/>
      </right>
      <top style="thin">
        <color rgb="FF084D03"/>
      </top>
      <bottom/>
      <diagonal/>
    </border>
    <border>
      <left style="thick">
        <color theme="6" tint="-0.499984740745262"/>
      </left>
      <right style="thin">
        <color rgb="FF084D03"/>
      </right>
      <top style="thin">
        <color rgb="FF084D03"/>
      </top>
      <bottom style="thick">
        <color theme="6" tint="-0.499984740745262"/>
      </bottom>
      <diagonal/>
    </border>
    <border>
      <left style="thin">
        <color rgb="FF084D03"/>
      </left>
      <right style="thin">
        <color rgb="FF084D03"/>
      </right>
      <top style="thin">
        <color rgb="FF084D03"/>
      </top>
      <bottom style="thick">
        <color theme="6" tint="-0.499984740745262"/>
      </bottom>
      <diagonal/>
    </border>
    <border>
      <left style="thin">
        <color rgb="FF084D03"/>
      </left>
      <right style="thin">
        <color rgb="FF084D03"/>
      </right>
      <top style="thin">
        <color rgb="FF084D03"/>
      </top>
      <bottom style="thick">
        <color rgb="FF084D03"/>
      </bottom>
      <diagonal/>
    </border>
    <border>
      <left style="thin">
        <color rgb="FF084D03"/>
      </left>
      <right style="thick">
        <color theme="6" tint="-0.499984740745262"/>
      </right>
      <top style="thin">
        <color rgb="FF084D03"/>
      </top>
      <bottom style="thick">
        <color theme="6" tint="-0.499984740745262"/>
      </bottom>
      <diagonal/>
    </border>
    <border>
      <left style="thin">
        <color rgb="FF084D03"/>
      </left>
      <right style="thick">
        <color theme="6" tint="-0.499984740745262"/>
      </right>
      <top style="thin">
        <color rgb="FF084D03"/>
      </top>
      <bottom/>
      <diagonal/>
    </border>
    <border>
      <left style="thick">
        <color theme="6" tint="-0.499984740745262"/>
      </left>
      <right style="thin">
        <color rgb="FF084D03"/>
      </right>
      <top/>
      <bottom style="thin">
        <color rgb="FF084D03"/>
      </bottom>
      <diagonal/>
    </border>
    <border>
      <left style="thin">
        <color rgb="FF084D03"/>
      </left>
      <right style="thin">
        <color rgb="FF084D03"/>
      </right>
      <top/>
      <bottom style="thin">
        <color rgb="FF084D03"/>
      </bottom>
      <diagonal/>
    </border>
    <border>
      <left style="thin">
        <color rgb="FF084D03"/>
      </left>
      <right style="thick">
        <color theme="6" tint="-0.499984740745262"/>
      </right>
      <top/>
      <bottom style="thin">
        <color rgb="FF084D03"/>
      </bottom>
      <diagonal/>
    </border>
    <border>
      <left style="thick">
        <color theme="6" tint="-0.499984740745262"/>
      </left>
      <right style="thin">
        <color rgb="FF084D03"/>
      </right>
      <top/>
      <bottom style="thick">
        <color theme="6" tint="-0.499984740745262"/>
      </bottom>
      <diagonal/>
    </border>
    <border>
      <left style="thin">
        <color rgb="FF084D03"/>
      </left>
      <right style="thin">
        <color rgb="FF084D03"/>
      </right>
      <top/>
      <bottom style="thick">
        <color theme="6" tint="-0.499984740745262"/>
      </bottom>
      <diagonal/>
    </border>
    <border>
      <left style="thin">
        <color rgb="FF084D03"/>
      </left>
      <right style="thick">
        <color theme="6" tint="-0.499984740745262"/>
      </right>
      <top/>
      <bottom style="thick">
        <color theme="6" tint="-0.499984740745262"/>
      </bottom>
      <diagonal/>
    </border>
    <border>
      <left style="thick">
        <color theme="7" tint="-0.24994659260841701"/>
      </left>
      <right/>
      <top style="thick">
        <color theme="7" tint="-0.24994659260841701"/>
      </top>
      <bottom/>
      <diagonal/>
    </border>
    <border>
      <left/>
      <right/>
      <top style="thick">
        <color theme="7" tint="-0.24994659260841701"/>
      </top>
      <bottom/>
      <diagonal/>
    </border>
    <border>
      <left/>
      <right style="thick">
        <color theme="7" tint="-0.24994659260841701"/>
      </right>
      <top style="thick">
        <color theme="7" tint="-0.24994659260841701"/>
      </top>
      <bottom/>
      <diagonal/>
    </border>
    <border>
      <left style="thick">
        <color theme="7" tint="-0.24994659260841701"/>
      </left>
      <right style="thin">
        <color rgb="FF084D03"/>
      </right>
      <top style="thin">
        <color rgb="FF084D03"/>
      </top>
      <bottom style="thin">
        <color rgb="FF084D03"/>
      </bottom>
      <diagonal/>
    </border>
    <border>
      <left style="thin">
        <color rgb="FF084D03"/>
      </left>
      <right style="thick">
        <color theme="7" tint="-0.24994659260841701"/>
      </right>
      <top style="thin">
        <color rgb="FF084D03"/>
      </top>
      <bottom style="thin">
        <color rgb="FF084D03"/>
      </bottom>
      <diagonal/>
    </border>
    <border>
      <left style="thick">
        <color theme="7" tint="-0.24994659260841701"/>
      </left>
      <right style="thin">
        <color rgb="FF084D03"/>
      </right>
      <top style="thin">
        <color rgb="FF084D03"/>
      </top>
      <bottom style="thick">
        <color theme="7" tint="-0.24994659260841701"/>
      </bottom>
      <diagonal/>
    </border>
    <border>
      <left style="thin">
        <color rgb="FF084D03"/>
      </left>
      <right style="thin">
        <color rgb="FF084D03"/>
      </right>
      <top style="thin">
        <color rgb="FF084D03"/>
      </top>
      <bottom style="thick">
        <color theme="7" tint="-0.24994659260841701"/>
      </bottom>
      <diagonal/>
    </border>
    <border>
      <left style="thin">
        <color rgb="FF084D03"/>
      </left>
      <right style="thin">
        <color rgb="FF084D03"/>
      </right>
      <top style="thin">
        <color rgb="FF084D03"/>
      </top>
      <bottom style="thick">
        <color theme="7"/>
      </bottom>
      <diagonal/>
    </border>
    <border>
      <left style="thin">
        <color rgb="FF084D03"/>
      </left>
      <right style="thick">
        <color theme="7" tint="-0.24994659260841701"/>
      </right>
      <top style="thin">
        <color rgb="FF084D03"/>
      </top>
      <bottom style="thick">
        <color theme="7" tint="-0.24994659260841701"/>
      </bottom>
      <diagonal/>
    </border>
    <border>
      <left/>
      <right/>
      <top/>
      <bottom style="medium">
        <color indexed="64"/>
      </bottom>
      <diagonal/>
    </border>
  </borders>
  <cellStyleXfs count="5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4"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31" fillId="0" borderId="0"/>
    <xf numFmtId="0" fontId="32" fillId="0" borderId="0"/>
    <xf numFmtId="0" fontId="31" fillId="0" borderId="0"/>
    <xf numFmtId="0" fontId="31" fillId="0" borderId="0"/>
    <xf numFmtId="9" fontId="31" fillId="0" borderId="0" applyFont="0" applyFill="0" applyBorder="0" applyAlignment="0" applyProtection="0"/>
    <xf numFmtId="0" fontId="31" fillId="36" borderId="44" applyNumberFormat="0" applyProtection="0">
      <alignment horizontal="left" vertical="center" indent="1"/>
    </xf>
    <xf numFmtId="0" fontId="31" fillId="36" borderId="44" applyNumberFormat="0" applyProtection="0">
      <alignment horizontal="left" vertical="center" indent="1"/>
    </xf>
    <xf numFmtId="0" fontId="31" fillId="36" borderId="44" applyNumberFormat="0" applyProtection="0">
      <alignment horizontal="left" vertical="center" indent="1"/>
    </xf>
    <xf numFmtId="44" fontId="1" fillId="0" borderId="0" applyFont="0" applyFill="0" applyBorder="0" applyAlignment="0" applyProtection="0"/>
  </cellStyleXfs>
  <cellXfs count="269">
    <xf numFmtId="0" fontId="0" fillId="0" borderId="0" xfId="0"/>
    <xf numFmtId="0" fontId="20" fillId="0" borderId="11" xfId="42" applyBorder="1" applyProtection="1">
      <protection locked="0"/>
    </xf>
    <xf numFmtId="0" fontId="20" fillId="0" borderId="12" xfId="42" applyBorder="1" applyAlignment="1" applyProtection="1">
      <alignment horizontal="center"/>
      <protection locked="0"/>
    </xf>
    <xf numFmtId="0" fontId="20" fillId="0" borderId="13" xfId="42" applyBorder="1" applyAlignment="1" applyProtection="1">
      <alignment horizontal="center"/>
      <protection locked="0"/>
    </xf>
    <xf numFmtId="0" fontId="20" fillId="0" borderId="0" xfId="42"/>
    <xf numFmtId="6" fontId="20" fillId="0" borderId="14" xfId="43" applyNumberFormat="1" applyBorder="1" applyProtection="1">
      <protection locked="0"/>
    </xf>
    <xf numFmtId="0" fontId="20" fillId="0" borderId="0" xfId="42" applyProtection="1">
      <protection locked="0"/>
    </xf>
    <xf numFmtId="0" fontId="20" fillId="0" borderId="15" xfId="42" applyBorder="1" applyProtection="1">
      <protection locked="0"/>
    </xf>
    <xf numFmtId="0" fontId="20" fillId="0" borderId="0" xfId="42" applyProtection="1">
      <protection hidden="1"/>
    </xf>
    <xf numFmtId="10" fontId="20" fillId="0" borderId="16" xfId="42" applyNumberFormat="1" applyBorder="1" applyProtection="1">
      <protection hidden="1"/>
    </xf>
    <xf numFmtId="0" fontId="19" fillId="34" borderId="21" xfId="0" applyFont="1" applyFill="1" applyBorder="1" applyAlignment="1">
      <alignment horizontal="left" vertical="center" wrapText="1"/>
    </xf>
    <xf numFmtId="0" fontId="19" fillId="34" borderId="22" xfId="0" applyFont="1" applyFill="1" applyBorder="1" applyAlignment="1">
      <alignment horizontal="center" vertical="center" wrapText="1"/>
    </xf>
    <xf numFmtId="0" fontId="19" fillId="34" borderId="23"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9" fillId="34" borderId="38" xfId="0" applyFont="1" applyFill="1" applyBorder="1" applyAlignment="1">
      <alignment horizontal="left" vertical="center" wrapText="1"/>
    </xf>
    <xf numFmtId="0" fontId="19" fillId="34" borderId="39" xfId="0" applyFont="1" applyFill="1" applyBorder="1" applyAlignment="1">
      <alignment horizontal="center" vertical="center" wrapText="1"/>
    </xf>
    <xf numFmtId="0" fontId="19" fillId="34" borderId="40" xfId="0" applyFont="1" applyFill="1" applyBorder="1" applyAlignment="1">
      <alignment horizontal="center" vertical="center" wrapText="1"/>
    </xf>
    <xf numFmtId="0" fontId="0" fillId="0" borderId="0" xfId="0" applyAlignment="1">
      <alignment horizontal="center"/>
    </xf>
    <xf numFmtId="0" fontId="22" fillId="0" borderId="0" xfId="42" applyFont="1"/>
    <xf numFmtId="0" fontId="23" fillId="0" borderId="0" xfId="42" applyFont="1"/>
    <xf numFmtId="164" fontId="23" fillId="0" borderId="17" xfId="42" applyNumberFormat="1" applyFont="1" applyBorder="1" applyAlignment="1">
      <alignment horizontal="right" vertical="top"/>
    </xf>
    <xf numFmtId="44" fontId="21" fillId="0" borderId="17" xfId="42" applyNumberFormat="1" applyFont="1" applyBorder="1" applyAlignment="1">
      <alignment horizontal="right" vertical="top"/>
    </xf>
    <xf numFmtId="0" fontId="23" fillId="35" borderId="0" xfId="42" applyFont="1" applyFill="1"/>
    <xf numFmtId="0" fontId="23" fillId="0" borderId="0" xfId="42" applyFont="1" applyAlignment="1">
      <alignment horizontal="left" vertical="top" wrapText="1"/>
    </xf>
    <xf numFmtId="0" fontId="24" fillId="0" borderId="0" xfId="42" applyFont="1"/>
    <xf numFmtId="37" fontId="33" fillId="0" borderId="20" xfId="0" applyNumberFormat="1" applyFont="1" applyBorder="1" applyAlignment="1" applyProtection="1">
      <alignment vertical="center" wrapText="1"/>
      <protection locked="0"/>
    </xf>
    <xf numFmtId="0" fontId="33" fillId="0" borderId="10" xfId="0" applyFont="1" applyBorder="1" applyAlignment="1">
      <alignment horizontal="center" vertical="center" wrapText="1"/>
    </xf>
    <xf numFmtId="44" fontId="33" fillId="0" borderId="26" xfId="0" applyNumberFormat="1" applyFont="1" applyBorder="1" applyAlignment="1">
      <alignment vertical="center" wrapText="1"/>
    </xf>
    <xf numFmtId="0" fontId="33" fillId="0" borderId="25" xfId="0" applyFont="1" applyBorder="1" applyAlignment="1">
      <alignment vertical="center" wrapText="1"/>
    </xf>
    <xf numFmtId="44" fontId="33" fillId="0" borderId="10" xfId="0" applyNumberFormat="1" applyFont="1" applyBorder="1" applyAlignment="1">
      <alignment vertical="center" wrapText="1"/>
    </xf>
    <xf numFmtId="0" fontId="33" fillId="0" borderId="27" xfId="0" applyFont="1" applyBorder="1" applyAlignment="1">
      <alignment vertical="center" wrapText="1"/>
    </xf>
    <xf numFmtId="44" fontId="33" fillId="0" borderId="18" xfId="0" applyNumberFormat="1" applyFont="1" applyBorder="1" applyAlignment="1">
      <alignment vertical="center" wrapText="1"/>
    </xf>
    <xf numFmtId="0" fontId="33" fillId="0" borderId="18" xfId="0" applyFont="1" applyBorder="1" applyAlignment="1">
      <alignment horizontal="center" vertical="center" wrapText="1"/>
    </xf>
    <xf numFmtId="44" fontId="33" fillId="0" borderId="28" xfId="0" applyNumberFormat="1" applyFont="1" applyBorder="1" applyAlignment="1">
      <alignment vertical="center" wrapText="1"/>
    </xf>
    <xf numFmtId="0" fontId="33" fillId="0" borderId="41" xfId="0" applyFont="1" applyBorder="1" applyAlignment="1">
      <alignment vertical="center" wrapText="1"/>
    </xf>
    <xf numFmtId="44" fontId="33" fillId="0" borderId="42" xfId="0" applyNumberFormat="1" applyFont="1" applyBorder="1" applyAlignment="1">
      <alignment vertical="center" wrapText="1"/>
    </xf>
    <xf numFmtId="0" fontId="33" fillId="0" borderId="42" xfId="0" applyFont="1" applyBorder="1" applyAlignment="1">
      <alignment horizontal="center" vertical="center" wrapText="1"/>
    </xf>
    <xf numFmtId="44" fontId="33" fillId="0" borderId="43" xfId="0" applyNumberFormat="1" applyFont="1" applyBorder="1" applyAlignment="1">
      <alignment vertical="center" wrapText="1"/>
    </xf>
    <xf numFmtId="0" fontId="33" fillId="35" borderId="25" xfId="0" applyFont="1" applyFill="1" applyBorder="1" applyAlignment="1">
      <alignment vertical="center" wrapText="1"/>
    </xf>
    <xf numFmtId="44" fontId="33" fillId="35" borderId="10" xfId="0" applyNumberFormat="1" applyFont="1" applyFill="1" applyBorder="1" applyAlignment="1">
      <alignment vertical="center" wrapText="1"/>
    </xf>
    <xf numFmtId="0" fontId="33" fillId="0" borderId="29" xfId="0" applyFont="1" applyBorder="1" applyAlignment="1">
      <alignment horizontal="center" vertical="center" wrapText="1"/>
    </xf>
    <xf numFmtId="44" fontId="33" fillId="0" borderId="30" xfId="0" applyNumberFormat="1" applyFont="1" applyBorder="1" applyAlignment="1">
      <alignment vertical="center" wrapText="1"/>
    </xf>
    <xf numFmtId="0" fontId="34" fillId="35" borderId="31" xfId="42" applyFont="1" applyFill="1" applyBorder="1" applyAlignment="1">
      <alignment vertical="center" wrapText="1"/>
    </xf>
    <xf numFmtId="44" fontId="34" fillId="35" borderId="32" xfId="42" applyNumberFormat="1" applyFont="1" applyFill="1" applyBorder="1" applyAlignment="1">
      <alignment horizontal="center" vertical="center"/>
    </xf>
    <xf numFmtId="0" fontId="33" fillId="0" borderId="33" xfId="0" applyFont="1" applyBorder="1" applyAlignment="1">
      <alignment vertical="center" wrapText="1"/>
    </xf>
    <xf numFmtId="44" fontId="33" fillId="0" borderId="19" xfId="0" applyNumberFormat="1" applyFont="1" applyBorder="1" applyAlignment="1">
      <alignment vertical="center" wrapText="1"/>
    </xf>
    <xf numFmtId="0" fontId="33" fillId="0" borderId="19" xfId="0" applyFont="1" applyBorder="1" applyAlignment="1">
      <alignment horizontal="center" vertical="center" wrapText="1"/>
    </xf>
    <xf numFmtId="37" fontId="33" fillId="0" borderId="19" xfId="0" applyNumberFormat="1" applyFont="1" applyBorder="1" applyAlignment="1" applyProtection="1">
      <alignment vertical="center" wrapText="1"/>
      <protection locked="0"/>
    </xf>
    <xf numFmtId="44" fontId="33" fillId="0" borderId="34" xfId="0" applyNumberFormat="1" applyFont="1" applyBorder="1" applyAlignment="1">
      <alignment vertical="center" wrapText="1"/>
    </xf>
    <xf numFmtId="0" fontId="33" fillId="0" borderId="35" xfId="0" applyFont="1" applyBorder="1" applyAlignment="1">
      <alignment vertical="center" wrapText="1"/>
    </xf>
    <xf numFmtId="44" fontId="33" fillId="0" borderId="36" xfId="0" applyNumberFormat="1" applyFont="1" applyBorder="1" applyAlignment="1">
      <alignment vertical="center" wrapText="1"/>
    </xf>
    <xf numFmtId="0" fontId="33" fillId="0" borderId="36" xfId="0" applyFont="1" applyBorder="1" applyAlignment="1">
      <alignment horizontal="center" vertical="center" wrapText="1"/>
    </xf>
    <xf numFmtId="44" fontId="33" fillId="0" borderId="37" xfId="0" applyNumberFormat="1" applyFont="1" applyBorder="1" applyAlignment="1">
      <alignment vertical="center" wrapText="1"/>
    </xf>
    <xf numFmtId="0" fontId="33" fillId="35" borderId="33" xfId="0" applyFont="1" applyFill="1" applyBorder="1" applyAlignment="1">
      <alignment vertical="center" wrapText="1"/>
    </xf>
    <xf numFmtId="44" fontId="33" fillId="35" borderId="19" xfId="0" applyNumberFormat="1" applyFont="1" applyFill="1" applyBorder="1" applyAlignment="1">
      <alignment vertical="center" wrapText="1"/>
    </xf>
    <xf numFmtId="0" fontId="33" fillId="35" borderId="19" xfId="0" applyFont="1" applyFill="1" applyBorder="1" applyAlignment="1">
      <alignment horizontal="center" vertical="center" wrapText="1"/>
    </xf>
    <xf numFmtId="0" fontId="33" fillId="35" borderId="35" xfId="0" applyFont="1" applyFill="1" applyBorder="1" applyAlignment="1">
      <alignment vertical="center" wrapText="1"/>
    </xf>
    <xf numFmtId="44" fontId="33" fillId="35" borderId="36" xfId="0" applyNumberFormat="1" applyFont="1" applyFill="1" applyBorder="1" applyAlignment="1">
      <alignment vertical="center" wrapText="1"/>
    </xf>
    <xf numFmtId="37" fontId="33" fillId="0" borderId="45" xfId="0" applyNumberFormat="1" applyFont="1" applyBorder="1" applyAlignment="1" applyProtection="1">
      <alignment vertical="center" wrapText="1"/>
      <protection locked="0"/>
    </xf>
    <xf numFmtId="37" fontId="33" fillId="0" borderId="46" xfId="0" applyNumberFormat="1" applyFont="1" applyBorder="1" applyAlignment="1" applyProtection="1">
      <alignment vertical="center" wrapText="1"/>
      <protection locked="0"/>
    </xf>
    <xf numFmtId="0" fontId="23" fillId="0" borderId="0" xfId="42" applyFont="1" applyAlignment="1">
      <alignment horizontal="center" vertical="top" wrapText="1"/>
    </xf>
    <xf numFmtId="165" fontId="18" fillId="0" borderId="0" xfId="45" applyNumberFormat="1" applyFont="1" applyFill="1" applyBorder="1" applyAlignment="1">
      <alignment vertical="center"/>
    </xf>
    <xf numFmtId="0" fontId="18" fillId="0" borderId="0" xfId="0" applyFont="1"/>
    <xf numFmtId="0" fontId="30" fillId="0" borderId="0" xfId="0" applyFont="1" applyAlignment="1">
      <alignment horizontal="left" vertical="center" wrapText="1"/>
    </xf>
    <xf numFmtId="164" fontId="23" fillId="0" borderId="0" xfId="42" applyNumberFormat="1" applyFont="1" applyAlignment="1">
      <alignment horizontal="right" vertical="top"/>
    </xf>
    <xf numFmtId="44" fontId="21" fillId="0" borderId="0" xfId="42" applyNumberFormat="1" applyFont="1" applyAlignment="1">
      <alignment horizontal="right" vertical="top"/>
    </xf>
    <xf numFmtId="164" fontId="23" fillId="0" borderId="0" xfId="42" quotePrefix="1" applyNumberFormat="1" applyFont="1" applyAlignment="1">
      <alignment horizontal="center" vertical="center"/>
    </xf>
    <xf numFmtId="44" fontId="21" fillId="35" borderId="0" xfId="42" applyNumberFormat="1" applyFont="1" applyFill="1" applyAlignment="1">
      <alignment vertical="center"/>
    </xf>
    <xf numFmtId="0" fontId="0" fillId="0" borderId="0" xfId="0" applyProtection="1">
      <protection locked="0"/>
    </xf>
    <xf numFmtId="0" fontId="0" fillId="0" borderId="0" xfId="0" applyAlignment="1" applyProtection="1">
      <alignment vertical="center"/>
      <protection locked="0"/>
    </xf>
    <xf numFmtId="44" fontId="0" fillId="0" borderId="0" xfId="0" applyNumberFormat="1" applyAlignment="1" applyProtection="1">
      <alignment vertical="center"/>
      <protection locked="0"/>
    </xf>
    <xf numFmtId="0" fontId="23" fillId="0" borderId="0" xfId="42" applyFont="1" applyAlignment="1" applyProtection="1">
      <alignment horizontal="center" vertical="top"/>
      <protection locked="0"/>
    </xf>
    <xf numFmtId="0" fontId="23" fillId="0" borderId="0" xfId="42" applyFont="1" applyAlignment="1" applyProtection="1">
      <alignment horizontal="center" vertical="top" wrapText="1"/>
      <protection locked="0"/>
    </xf>
    <xf numFmtId="0" fontId="26" fillId="34" borderId="22" xfId="0" applyFont="1" applyFill="1" applyBorder="1" applyAlignment="1">
      <alignment vertical="center" wrapText="1"/>
    </xf>
    <xf numFmtId="0" fontId="19" fillId="34" borderId="22" xfId="0" applyFont="1" applyFill="1" applyBorder="1" applyAlignment="1">
      <alignment vertical="center" wrapText="1"/>
    </xf>
    <xf numFmtId="0" fontId="19" fillId="34" borderId="23" xfId="0" applyFont="1" applyFill="1" applyBorder="1" applyAlignment="1">
      <alignment vertical="center" wrapText="1"/>
    </xf>
    <xf numFmtId="0" fontId="19" fillId="34" borderId="21" xfId="0" applyFont="1" applyFill="1" applyBorder="1" applyAlignment="1">
      <alignment horizontal="center" vertical="center" wrapText="1"/>
    </xf>
    <xf numFmtId="0" fontId="33" fillId="0" borderId="48" xfId="0" applyFont="1" applyBorder="1" applyAlignment="1">
      <alignment vertical="center" wrapText="1"/>
    </xf>
    <xf numFmtId="0" fontId="33" fillId="35" borderId="47" xfId="0" applyFont="1" applyFill="1" applyBorder="1" applyAlignment="1">
      <alignment vertical="center" wrapText="1"/>
    </xf>
    <xf numFmtId="0" fontId="18" fillId="0" borderId="0" xfId="0" applyFont="1" applyAlignment="1">
      <alignment horizontal="left" vertical="center" wrapText="1"/>
    </xf>
    <xf numFmtId="0" fontId="33" fillId="0" borderId="0" xfId="0" applyFont="1" applyAlignment="1">
      <alignment vertical="center" wrapText="1"/>
    </xf>
    <xf numFmtId="44" fontId="33" fillId="0" borderId="0" xfId="0" applyNumberFormat="1" applyFont="1" applyAlignment="1">
      <alignment vertical="center" wrapText="1"/>
    </xf>
    <xf numFmtId="0" fontId="33" fillId="0" borderId="0" xfId="0" applyFont="1" applyAlignment="1">
      <alignment horizontal="center" vertical="center" wrapText="1"/>
    </xf>
    <xf numFmtId="37" fontId="33" fillId="0" borderId="0" xfId="0" applyNumberFormat="1" applyFont="1" applyAlignment="1" applyProtection="1">
      <alignment vertical="center" wrapText="1"/>
      <protection locked="0"/>
    </xf>
    <xf numFmtId="0" fontId="21" fillId="0" borderId="0" xfId="42" applyFont="1" applyAlignment="1">
      <alignment horizontal="left" vertical="top" wrapText="1"/>
    </xf>
    <xf numFmtId="0" fontId="33" fillId="37" borderId="24" xfId="0" applyFont="1" applyFill="1" applyBorder="1" applyAlignment="1">
      <alignment vertical="center" wrapText="1"/>
    </xf>
    <xf numFmtId="44" fontId="33" fillId="37" borderId="20" xfId="0" applyNumberFormat="1" applyFont="1" applyFill="1" applyBorder="1" applyAlignment="1">
      <alignment vertical="center" wrapText="1"/>
    </xf>
    <xf numFmtId="0" fontId="33" fillId="37" borderId="25" xfId="0" applyFont="1" applyFill="1" applyBorder="1" applyAlignment="1">
      <alignment vertical="center" wrapText="1"/>
    </xf>
    <xf numFmtId="44" fontId="33" fillId="37" borderId="10" xfId="0" applyNumberFormat="1" applyFont="1" applyFill="1" applyBorder="1" applyAlignment="1">
      <alignment vertical="center" wrapText="1"/>
    </xf>
    <xf numFmtId="0" fontId="33" fillId="37" borderId="33" xfId="0" applyFont="1" applyFill="1" applyBorder="1" applyAlignment="1">
      <alignment vertical="center" wrapText="1"/>
    </xf>
    <xf numFmtId="44" fontId="33" fillId="37" borderId="19" xfId="0" applyNumberFormat="1" applyFont="1" applyFill="1" applyBorder="1" applyAlignment="1">
      <alignment vertical="center" wrapText="1"/>
    </xf>
    <xf numFmtId="0" fontId="21" fillId="37" borderId="0" xfId="42" applyFont="1" applyFill="1" applyAlignment="1">
      <alignment horizontal="left" vertical="center" wrapText="1"/>
    </xf>
    <xf numFmtId="0" fontId="21" fillId="0" borderId="0" xfId="42" applyFont="1" applyAlignment="1">
      <alignment horizontal="left" vertical="center" wrapText="1"/>
    </xf>
    <xf numFmtId="44" fontId="21" fillId="0" borderId="0" xfId="42" applyNumberFormat="1" applyFont="1" applyAlignment="1">
      <alignment vertical="center"/>
    </xf>
    <xf numFmtId="0" fontId="23" fillId="37" borderId="0" xfId="42" applyFont="1" applyFill="1"/>
    <xf numFmtId="44" fontId="21" fillId="37" borderId="0" xfId="54" applyFont="1" applyFill="1" applyAlignment="1" applyProtection="1">
      <alignment vertical="center"/>
    </xf>
    <xf numFmtId="0" fontId="21" fillId="0" borderId="0" xfId="42" applyFont="1" applyAlignment="1">
      <alignment vertical="center" wrapText="1"/>
    </xf>
    <xf numFmtId="9" fontId="21" fillId="0" borderId="0" xfId="42" applyNumberFormat="1" applyFont="1" applyAlignment="1">
      <alignment vertical="center"/>
    </xf>
    <xf numFmtId="164" fontId="23" fillId="0" borderId="0" xfId="42" applyNumberFormat="1" applyFont="1" applyAlignment="1">
      <alignment vertical="center"/>
    </xf>
    <xf numFmtId="44" fontId="21" fillId="0" borderId="0" xfId="42" applyNumberFormat="1" applyFont="1" applyAlignment="1">
      <alignment horizontal="center" vertical="center"/>
    </xf>
    <xf numFmtId="0" fontId="23" fillId="0" borderId="0" xfId="42" applyFont="1" applyAlignment="1">
      <alignment horizontal="left" vertical="top" wrapText="1"/>
    </xf>
    <xf numFmtId="0" fontId="22" fillId="0" borderId="0" xfId="42" applyFont="1"/>
    <xf numFmtId="0" fontId="23" fillId="0" borderId="0" xfId="42" applyFont="1" applyAlignment="1">
      <alignment horizontal="left" vertical="top" wrapText="1"/>
    </xf>
    <xf numFmtId="0" fontId="22" fillId="0" borderId="0" xfId="42" applyFont="1"/>
    <xf numFmtId="0" fontId="20" fillId="0" borderId="0" xfId="42" applyAlignment="1">
      <alignment wrapText="1"/>
    </xf>
    <xf numFmtId="0" fontId="20" fillId="0" borderId="0" xfId="42"/>
    <xf numFmtId="0" fontId="39" fillId="38" borderId="49" xfId="42" applyFont="1" applyFill="1" applyBorder="1" applyAlignment="1">
      <alignment horizontal="left" vertical="center" wrapText="1"/>
    </xf>
    <xf numFmtId="0" fontId="39" fillId="38" borderId="50" xfId="42" applyFont="1" applyFill="1" applyBorder="1" applyAlignment="1">
      <alignment horizontal="center" vertical="center" wrapText="1"/>
    </xf>
    <xf numFmtId="0" fontId="39" fillId="38" borderId="51" xfId="42" applyFont="1" applyFill="1" applyBorder="1" applyAlignment="1">
      <alignment horizontal="center" vertical="center" wrapText="1"/>
    </xf>
    <xf numFmtId="0" fontId="23" fillId="39" borderId="52" xfId="42" applyFont="1" applyFill="1" applyBorder="1" applyAlignment="1">
      <alignment vertical="center" wrapText="1"/>
    </xf>
    <xf numFmtId="44" fontId="23" fillId="39" borderId="53" xfId="42" applyNumberFormat="1" applyFont="1" applyFill="1" applyBorder="1" applyAlignment="1">
      <alignment horizontal="center" vertical="center"/>
    </xf>
    <xf numFmtId="0" fontId="40" fillId="0" borderId="53" xfId="42" applyFont="1" applyBorder="1" applyAlignment="1">
      <alignment horizontal="center" vertical="center"/>
    </xf>
    <xf numFmtId="37" fontId="23" fillId="0" borderId="53" xfId="42" applyNumberFormat="1" applyFont="1" applyBorder="1" applyAlignment="1" applyProtection="1">
      <alignment vertical="center"/>
      <protection locked="0"/>
    </xf>
    <xf numFmtId="0" fontId="21" fillId="0" borderId="53" xfId="42" applyFont="1" applyBorder="1" applyAlignment="1">
      <alignment horizontal="center" vertical="center"/>
    </xf>
    <xf numFmtId="43" fontId="23" fillId="0" borderId="54" xfId="44" applyFont="1" applyFill="1" applyBorder="1" applyAlignment="1" applyProtection="1">
      <alignment vertical="center"/>
    </xf>
    <xf numFmtId="0" fontId="40" fillId="0" borderId="0" xfId="42" applyFont="1" applyAlignment="1">
      <alignment vertical="center"/>
    </xf>
    <xf numFmtId="0" fontId="23" fillId="0" borderId="52" xfId="42" applyFont="1" applyBorder="1" applyAlignment="1">
      <alignment vertical="center" wrapText="1"/>
    </xf>
    <xf numFmtId="44" fontId="23" fillId="0" borderId="53" xfId="42" applyNumberFormat="1" applyFont="1" applyBorder="1" applyAlignment="1">
      <alignment horizontal="center" vertical="center"/>
    </xf>
    <xf numFmtId="0" fontId="23" fillId="0" borderId="53" xfId="42" applyFont="1" applyBorder="1" applyAlignment="1">
      <alignment horizontal="center" vertical="center"/>
    </xf>
    <xf numFmtId="0" fontId="21" fillId="0" borderId="53" xfId="42" quotePrefix="1" applyFont="1" applyBorder="1" applyAlignment="1">
      <alignment horizontal="center" vertical="center"/>
    </xf>
    <xf numFmtId="0" fontId="40" fillId="0" borderId="0" xfId="42" applyFont="1"/>
    <xf numFmtId="0" fontId="23" fillId="0" borderId="58" xfId="42" applyFont="1" applyBorder="1" applyAlignment="1">
      <alignment vertical="center" wrapText="1"/>
    </xf>
    <xf numFmtId="44" fontId="23" fillId="0" borderId="59" xfId="42" applyNumberFormat="1" applyFont="1" applyBorder="1" applyAlignment="1">
      <alignment horizontal="center" vertical="center"/>
    </xf>
    <xf numFmtId="0" fontId="40" fillId="0" borderId="59" xfId="42" applyFont="1" applyBorder="1" applyAlignment="1">
      <alignment horizontal="center" vertical="center"/>
    </xf>
    <xf numFmtId="0" fontId="23" fillId="0" borderId="60" xfId="42" applyFont="1" applyBorder="1" applyAlignment="1">
      <alignment vertical="center" wrapText="1"/>
    </xf>
    <xf numFmtId="44" fontId="23" fillId="0" borderId="61" xfId="42" applyNumberFormat="1" applyFont="1" applyBorder="1" applyAlignment="1">
      <alignment horizontal="center" vertical="center"/>
    </xf>
    <xf numFmtId="0" fontId="40" fillId="0" borderId="61" xfId="42" applyFont="1" applyBorder="1" applyAlignment="1">
      <alignment horizontal="center" vertical="center"/>
    </xf>
    <xf numFmtId="37" fontId="23" fillId="0" borderId="62" xfId="42" applyNumberFormat="1" applyFont="1" applyBorder="1" applyAlignment="1" applyProtection="1">
      <alignment vertical="center"/>
      <protection locked="0"/>
    </xf>
    <xf numFmtId="0" fontId="21" fillId="0" borderId="61" xfId="42" quotePrefix="1" applyFont="1" applyBorder="1" applyAlignment="1">
      <alignment horizontal="center" vertical="center"/>
    </xf>
    <xf numFmtId="43" fontId="23" fillId="0" borderId="63" xfId="44" applyFont="1" applyFill="1" applyBorder="1" applyAlignment="1" applyProtection="1">
      <alignment vertical="center"/>
    </xf>
    <xf numFmtId="0" fontId="37" fillId="0" borderId="0" xfId="42" applyFont="1"/>
    <xf numFmtId="0" fontId="38" fillId="0" borderId="0" xfId="42" applyFont="1"/>
    <xf numFmtId="0" fontId="42" fillId="38" borderId="49" xfId="42" applyFont="1" applyFill="1" applyBorder="1" applyAlignment="1">
      <alignment horizontal="left" vertical="center" wrapText="1"/>
    </xf>
    <xf numFmtId="0" fontId="42" fillId="38" borderId="50" xfId="42" applyFont="1" applyFill="1" applyBorder="1" applyAlignment="1">
      <alignment horizontal="center" vertical="center" wrapText="1"/>
    </xf>
    <xf numFmtId="0" fontId="42" fillId="38" borderId="51" xfId="42" applyFont="1" applyFill="1" applyBorder="1" applyAlignment="1">
      <alignment horizontal="center" vertical="center" wrapText="1"/>
    </xf>
    <xf numFmtId="0" fontId="42" fillId="38" borderId="49" xfId="42" applyFont="1" applyFill="1" applyBorder="1" applyAlignment="1">
      <alignment vertical="center" wrapText="1"/>
    </xf>
    <xf numFmtId="0" fontId="43" fillId="38" borderId="50" xfId="42" applyFont="1" applyFill="1" applyBorder="1" applyAlignment="1">
      <alignment horizontal="center" vertical="center" wrapText="1"/>
    </xf>
    <xf numFmtId="43" fontId="23" fillId="0" borderId="54" xfId="44" applyFont="1" applyBorder="1" applyAlignment="1" applyProtection="1">
      <alignment vertical="center"/>
    </xf>
    <xf numFmtId="0" fontId="23" fillId="0" borderId="0" xfId="42" applyFont="1" applyAlignment="1">
      <alignment vertical="center"/>
    </xf>
    <xf numFmtId="0" fontId="44" fillId="0" borderId="0" xfId="42" applyFont="1" applyAlignment="1">
      <alignment horizontal="left" vertical="top" wrapText="1"/>
    </xf>
    <xf numFmtId="0" fontId="23" fillId="0" borderId="0" xfId="42" applyFont="1" applyAlignment="1">
      <alignment horizontal="left" wrapText="1"/>
    </xf>
    <xf numFmtId="0" fontId="21" fillId="0" borderId="0" xfId="42" applyFont="1" applyAlignment="1">
      <alignment horizontal="left" wrapText="1"/>
    </xf>
    <xf numFmtId="0" fontId="23" fillId="0" borderId="0" xfId="42" applyFont="1" applyAlignment="1">
      <alignment horizontal="center" vertical="top"/>
    </xf>
    <xf numFmtId="0" fontId="23" fillId="0" borderId="0" xfId="42" applyFont="1" applyAlignment="1">
      <alignment horizontal="left" vertical="top"/>
    </xf>
    <xf numFmtId="0" fontId="21" fillId="0" borderId="61" xfId="42" applyFont="1" applyBorder="1" applyAlignment="1">
      <alignment horizontal="center" vertical="center"/>
    </xf>
    <xf numFmtId="43" fontId="23" fillId="0" borderId="63" xfId="44" applyFont="1" applyBorder="1" applyAlignment="1" applyProtection="1">
      <alignment vertical="center"/>
    </xf>
    <xf numFmtId="0" fontId="23" fillId="0" borderId="0" xfId="42" applyFont="1" applyAlignment="1">
      <alignment vertical="center" wrapText="1"/>
    </xf>
    <xf numFmtId="44" fontId="23" fillId="0" borderId="0" xfId="42" applyNumberFormat="1" applyFont="1" applyAlignment="1">
      <alignment horizontal="center" vertical="center"/>
    </xf>
    <xf numFmtId="0" fontId="40" fillId="0" borderId="0" xfId="42" applyFont="1" applyAlignment="1">
      <alignment horizontal="center" vertical="center"/>
    </xf>
    <xf numFmtId="37" fontId="23" fillId="0" borderId="0" xfId="42" applyNumberFormat="1" applyFont="1" applyAlignment="1" applyProtection="1">
      <alignment vertical="center"/>
      <protection locked="0"/>
    </xf>
    <xf numFmtId="0" fontId="21" fillId="0" borderId="0" xfId="42" applyFont="1" applyAlignment="1">
      <alignment horizontal="center" vertical="center"/>
    </xf>
    <xf numFmtId="43" fontId="23" fillId="0" borderId="0" xfId="44" applyFont="1" applyBorder="1" applyAlignment="1" applyProtection="1">
      <alignment vertical="center"/>
    </xf>
    <xf numFmtId="43" fontId="20" fillId="0" borderId="0" xfId="42" applyNumberFormat="1"/>
    <xf numFmtId="0" fontId="23" fillId="0" borderId="0" xfId="42" applyFont="1" applyAlignment="1">
      <alignment horizontal="center" wrapText="1"/>
    </xf>
    <xf numFmtId="0" fontId="22" fillId="0" borderId="0" xfId="42" applyFont="1" applyAlignment="1">
      <alignment horizontal="left" vertical="center" wrapText="1"/>
    </xf>
    <xf numFmtId="37" fontId="20" fillId="0" borderId="0" xfId="42" applyNumberFormat="1" applyAlignment="1">
      <alignment vertical="center"/>
    </xf>
    <xf numFmtId="164" fontId="22" fillId="0" borderId="0" xfId="42" applyNumberFormat="1" applyFont="1"/>
    <xf numFmtId="0" fontId="22" fillId="0" borderId="0" xfId="42" applyFont="1" applyAlignment="1">
      <alignment horizontal="left" wrapText="1"/>
    </xf>
    <xf numFmtId="37" fontId="20" fillId="0" borderId="0" xfId="42" applyNumberFormat="1"/>
    <xf numFmtId="0" fontId="20" fillId="0" borderId="0" xfId="42" applyAlignment="1">
      <alignment horizontal="left" vertical="top" wrapText="1"/>
    </xf>
    <xf numFmtId="0" fontId="22" fillId="0" borderId="0" xfId="42" applyFont="1" applyAlignment="1">
      <alignment wrapText="1"/>
    </xf>
    <xf numFmtId="0" fontId="22" fillId="0" borderId="0" xfId="42" applyFont="1" applyAlignment="1">
      <alignment vertical="center" wrapText="1"/>
    </xf>
    <xf numFmtId="164" fontId="20" fillId="0" borderId="0" xfId="42" applyNumberFormat="1" applyAlignment="1">
      <alignment vertical="center"/>
    </xf>
    <xf numFmtId="9" fontId="22" fillId="0" borderId="0" xfId="42" applyNumberFormat="1" applyFont="1"/>
    <xf numFmtId="164" fontId="22" fillId="0" borderId="0" xfId="42" applyNumberFormat="1" applyFont="1" applyAlignment="1">
      <alignment horizontal="center" wrapText="1"/>
    </xf>
    <xf numFmtId="43" fontId="22" fillId="0" borderId="0" xfId="42" applyNumberFormat="1" applyFont="1" applyAlignment="1">
      <alignment horizontal="left" vertical="top" wrapText="1"/>
    </xf>
    <xf numFmtId="0" fontId="22" fillId="0" borderId="0" xfId="42" applyFont="1" applyAlignment="1">
      <alignment horizontal="left" vertical="top" wrapText="1"/>
    </xf>
    <xf numFmtId="43" fontId="20" fillId="0" borderId="0" xfId="42" applyNumberFormat="1" applyAlignment="1">
      <alignment horizontal="left" vertical="top" wrapText="1"/>
    </xf>
    <xf numFmtId="10" fontId="22" fillId="0" borderId="0" xfId="42" applyNumberFormat="1" applyFont="1"/>
    <xf numFmtId="0" fontId="22" fillId="0" borderId="0" xfId="42" applyFont="1" applyAlignment="1">
      <alignment horizontal="right" vertical="top" wrapText="1"/>
    </xf>
    <xf numFmtId="164" fontId="20" fillId="0" borderId="0" xfId="42" applyNumberFormat="1" applyAlignment="1">
      <alignment horizontal="right"/>
    </xf>
    <xf numFmtId="0" fontId="45" fillId="0" borderId="0" xfId="42" applyFont="1" applyProtection="1">
      <protection locked="0"/>
    </xf>
    <xf numFmtId="164" fontId="22" fillId="0" borderId="0" xfId="42" applyNumberFormat="1" applyFont="1" applyAlignment="1">
      <alignment horizontal="right"/>
    </xf>
    <xf numFmtId="0" fontId="23" fillId="0" borderId="0" xfId="42" applyFont="1" applyAlignment="1">
      <alignment vertical="top" wrapText="1"/>
    </xf>
    <xf numFmtId="0" fontId="23" fillId="0" borderId="0" xfId="42" applyFont="1" applyAlignment="1">
      <alignment horizontal="center" vertical="top" wrapText="1"/>
    </xf>
    <xf numFmtId="0" fontId="20" fillId="0" borderId="0" xfId="42" applyAlignment="1">
      <alignment horizontal="center"/>
    </xf>
    <xf numFmtId="0" fontId="22" fillId="0" borderId="0" xfId="42" applyFont="1" applyAlignment="1">
      <alignment horizontal="center"/>
    </xf>
    <xf numFmtId="0" fontId="23" fillId="0" borderId="0" xfId="42" applyFont="1" applyAlignment="1">
      <alignment horizontal="center" vertical="top" wrapText="1"/>
    </xf>
    <xf numFmtId="0" fontId="22" fillId="0" borderId="0" xfId="42" applyFont="1" applyAlignment="1">
      <alignment horizontal="left" vertical="top" wrapText="1"/>
    </xf>
    <xf numFmtId="0" fontId="22" fillId="0" borderId="0" xfId="42" applyFont="1" applyAlignment="1">
      <alignment horizontal="left" wrapText="1"/>
    </xf>
    <xf numFmtId="0" fontId="22" fillId="0" borderId="0" xfId="42" applyFont="1" applyAlignment="1">
      <alignment wrapText="1"/>
    </xf>
    <xf numFmtId="0" fontId="23" fillId="0" borderId="0" xfId="42" applyFont="1" applyAlignment="1">
      <alignment horizontal="left" vertical="top" wrapText="1"/>
    </xf>
    <xf numFmtId="0" fontId="21" fillId="0" borderId="0" xfId="42" applyFont="1" applyAlignment="1">
      <alignment horizontal="left" wrapText="1"/>
    </xf>
    <xf numFmtId="0" fontId="21" fillId="0" borderId="0" xfId="42" applyFont="1" applyAlignment="1">
      <alignment horizontal="left" vertical="center" wrapText="1"/>
    </xf>
    <xf numFmtId="0" fontId="23" fillId="0" borderId="58" xfId="42" applyFont="1" applyBorder="1" applyAlignment="1">
      <alignment horizontal="left" vertical="center" wrapText="1"/>
    </xf>
    <xf numFmtId="0" fontId="23" fillId="0" borderId="68" xfId="42" applyFont="1" applyBorder="1" applyAlignment="1">
      <alignment horizontal="left" vertical="center" wrapText="1"/>
    </xf>
    <xf numFmtId="44" fontId="23" fillId="0" borderId="59" xfId="42" applyNumberFormat="1" applyFont="1" applyBorder="1" applyAlignment="1">
      <alignment horizontal="center" vertical="center"/>
    </xf>
    <xf numFmtId="44" fontId="23" fillId="0" borderId="69" xfId="42" applyNumberFormat="1" applyFont="1" applyBorder="1" applyAlignment="1">
      <alignment horizontal="center" vertical="center"/>
    </xf>
    <xf numFmtId="0" fontId="40" fillId="0" borderId="59" xfId="42" applyFont="1" applyBorder="1" applyAlignment="1">
      <alignment horizontal="center" vertical="center"/>
    </xf>
    <xf numFmtId="0" fontId="40" fillId="0" borderId="69" xfId="42" applyFont="1" applyBorder="1" applyAlignment="1">
      <alignment horizontal="center" vertical="center"/>
    </xf>
    <xf numFmtId="37" fontId="23" fillId="0" borderId="59" xfId="45" applyNumberFormat="1" applyFont="1" applyBorder="1" applyAlignment="1" applyProtection="1">
      <alignment horizontal="right" vertical="center"/>
      <protection locked="0"/>
    </xf>
    <xf numFmtId="37" fontId="23" fillId="0" borderId="69" xfId="45" applyNumberFormat="1" applyFont="1" applyBorder="1" applyAlignment="1" applyProtection="1">
      <alignment horizontal="right" vertical="center"/>
      <protection locked="0"/>
    </xf>
    <xf numFmtId="0" fontId="21" fillId="0" borderId="59" xfId="42" quotePrefix="1" applyFont="1" applyBorder="1" applyAlignment="1">
      <alignment horizontal="center" vertical="center"/>
    </xf>
    <xf numFmtId="0" fontId="21" fillId="0" borderId="69" xfId="42" quotePrefix="1" applyFont="1" applyBorder="1" applyAlignment="1">
      <alignment horizontal="center" vertical="center"/>
    </xf>
    <xf numFmtId="44" fontId="23" fillId="0" borderId="64" xfId="42" applyNumberFormat="1" applyFont="1" applyBorder="1" applyAlignment="1">
      <alignment horizontal="center" vertical="center"/>
    </xf>
    <xf numFmtId="44" fontId="23" fillId="0" borderId="70" xfId="42" applyNumberFormat="1" applyFont="1" applyBorder="1" applyAlignment="1">
      <alignment horizontal="center" vertical="center"/>
    </xf>
    <xf numFmtId="0" fontId="23" fillId="0" borderId="65" xfId="42" applyFont="1" applyBorder="1" applyAlignment="1">
      <alignment horizontal="left" vertical="center" wrapText="1"/>
    </xf>
    <xf numFmtId="44" fontId="23" fillId="0" borderId="66" xfId="42" applyNumberFormat="1" applyFont="1" applyBorder="1" applyAlignment="1">
      <alignment horizontal="center" vertical="center"/>
    </xf>
    <xf numFmtId="0" fontId="40" fillId="0" borderId="66" xfId="42" applyFont="1" applyBorder="1" applyAlignment="1">
      <alignment horizontal="center" vertical="center"/>
    </xf>
    <xf numFmtId="37" fontId="23" fillId="0" borderId="66" xfId="45" applyNumberFormat="1" applyFont="1" applyBorder="1" applyAlignment="1" applyProtection="1">
      <alignment horizontal="right" vertical="center"/>
      <protection locked="0"/>
    </xf>
    <xf numFmtId="0" fontId="21" fillId="0" borderId="66" xfId="42" quotePrefix="1" applyFont="1" applyBorder="1" applyAlignment="1">
      <alignment horizontal="center" vertical="center"/>
    </xf>
    <xf numFmtId="44" fontId="23" fillId="0" borderId="67" xfId="42" applyNumberFormat="1" applyFont="1" applyBorder="1" applyAlignment="1">
      <alignment horizontal="center" vertical="center"/>
    </xf>
    <xf numFmtId="0" fontId="20" fillId="0" borderId="0" xfId="42" applyAlignment="1">
      <alignment horizontal="center"/>
    </xf>
    <xf numFmtId="0" fontId="20" fillId="0" borderId="0" xfId="42" applyAlignment="1">
      <alignment horizontal="left"/>
    </xf>
    <xf numFmtId="0" fontId="37" fillId="0" borderId="0" xfId="42" applyFont="1"/>
    <xf numFmtId="0" fontId="38" fillId="0" borderId="0" xfId="42" applyFont="1"/>
    <xf numFmtId="0" fontId="20" fillId="0" borderId="0" xfId="42"/>
    <xf numFmtId="0" fontId="39" fillId="38" borderId="55" xfId="42" applyFont="1" applyFill="1" applyBorder="1" applyAlignment="1">
      <alignment horizontal="center" vertical="center" wrapText="1"/>
    </xf>
    <xf numFmtId="0" fontId="39" fillId="38" borderId="56" xfId="42" applyFont="1" applyFill="1" applyBorder="1" applyAlignment="1">
      <alignment horizontal="center" vertical="center" wrapText="1"/>
    </xf>
    <xf numFmtId="0" fontId="39" fillId="38" borderId="57" xfId="42" applyFont="1" applyFill="1" applyBorder="1" applyAlignment="1">
      <alignment horizontal="center" vertical="center" wrapText="1"/>
    </xf>
    <xf numFmtId="0" fontId="18" fillId="0" borderId="0" xfId="0" applyFont="1" applyAlignment="1">
      <alignment horizontal="left" vertical="center" wrapText="1"/>
    </xf>
    <xf numFmtId="0" fontId="21" fillId="0" borderId="0" xfId="42" applyFont="1" applyAlignment="1">
      <alignment horizontal="left" vertical="top" wrapText="1"/>
    </xf>
    <xf numFmtId="0" fontId="21" fillId="35" borderId="0" xfId="42" applyFont="1" applyFill="1" applyAlignment="1">
      <alignment horizontal="left" vertical="center" wrapText="1"/>
    </xf>
    <xf numFmtId="0" fontId="30" fillId="0" borderId="0" xfId="0" applyFont="1" applyAlignment="1">
      <alignment horizontal="left" vertical="center" wrapText="1"/>
    </xf>
    <xf numFmtId="0" fontId="29" fillId="0" borderId="0" xfId="0" applyFont="1" applyAlignment="1">
      <alignment horizontal="center" vertical="center" wrapText="1"/>
    </xf>
    <xf numFmtId="165" fontId="18" fillId="0" borderId="0" xfId="45" applyNumberFormat="1" applyFont="1" applyFill="1" applyBorder="1" applyAlignment="1">
      <alignment horizontal="center" vertical="center"/>
    </xf>
    <xf numFmtId="0" fontId="0" fillId="0" borderId="0" xfId="0" applyAlignment="1" applyProtection="1">
      <alignment horizontal="left" vertical="top" wrapText="1"/>
      <protection locked="0"/>
    </xf>
    <xf numFmtId="0" fontId="0" fillId="33" borderId="0" xfId="0" applyFill="1" applyAlignment="1">
      <alignment wrapText="1"/>
    </xf>
    <xf numFmtId="0" fontId="18" fillId="0" borderId="0" xfId="0" applyFont="1" applyAlignment="1">
      <alignment vertical="top" wrapText="1"/>
    </xf>
    <xf numFmtId="0" fontId="24" fillId="0" borderId="0" xfId="42" applyFont="1"/>
    <xf numFmtId="0" fontId="25" fillId="0" borderId="0" xfId="42" applyFont="1"/>
    <xf numFmtId="0" fontId="22" fillId="0" borderId="0" xfId="42" applyFont="1"/>
    <xf numFmtId="0" fontId="47" fillId="0" borderId="0" xfId="42" applyFont="1" applyAlignment="1">
      <alignment horizontal="left"/>
    </xf>
    <xf numFmtId="0" fontId="48" fillId="0" borderId="0" xfId="42" applyFont="1"/>
    <xf numFmtId="0" fontId="49" fillId="40" borderId="71" xfId="42" applyFont="1" applyFill="1" applyBorder="1" applyAlignment="1">
      <alignment horizontal="left" wrapText="1"/>
    </xf>
    <xf numFmtId="0" fontId="50" fillId="40" borderId="72" xfId="42" applyFont="1" applyFill="1" applyBorder="1" applyAlignment="1">
      <alignment horizontal="center" wrapText="1"/>
    </xf>
    <xf numFmtId="0" fontId="39" fillId="40" borderId="73" xfId="42" applyFont="1" applyFill="1" applyBorder="1" applyAlignment="1">
      <alignment horizontal="center" wrapText="1"/>
    </xf>
    <xf numFmtId="0" fontId="23" fillId="0" borderId="74" xfId="42" applyFont="1" applyBorder="1" applyAlignment="1">
      <alignment vertical="center" wrapText="1"/>
    </xf>
    <xf numFmtId="44" fontId="23" fillId="0" borderId="53" xfId="42" applyNumberFormat="1" applyFont="1" applyBorder="1" applyAlignment="1">
      <alignment vertical="center"/>
    </xf>
    <xf numFmtId="44" fontId="23" fillId="0" borderId="75" xfId="54" applyFont="1" applyBorder="1" applyAlignment="1" applyProtection="1">
      <alignment vertical="center"/>
    </xf>
    <xf numFmtId="0" fontId="23" fillId="41" borderId="74" xfId="42" applyFont="1" applyFill="1" applyBorder="1" applyAlignment="1">
      <alignment vertical="center" wrapText="1"/>
    </xf>
    <xf numFmtId="44" fontId="23" fillId="41" borderId="53" xfId="42" applyNumberFormat="1" applyFont="1" applyFill="1" applyBorder="1" applyAlignment="1">
      <alignment vertical="center"/>
    </xf>
    <xf numFmtId="0" fontId="23" fillId="0" borderId="76" xfId="42" applyFont="1" applyBorder="1" applyAlignment="1">
      <alignment vertical="center" wrapText="1"/>
    </xf>
    <xf numFmtId="44" fontId="23" fillId="0" borderId="77" xfId="42" applyNumberFormat="1" applyFont="1" applyBorder="1" applyAlignment="1">
      <alignment vertical="center"/>
    </xf>
    <xf numFmtId="0" fontId="23" fillId="0" borderId="77" xfId="42" applyFont="1" applyBorder="1" applyAlignment="1">
      <alignment horizontal="center" vertical="center"/>
    </xf>
    <xf numFmtId="37" fontId="23" fillId="0" borderId="78" xfId="42" applyNumberFormat="1" applyFont="1" applyBorder="1" applyAlignment="1" applyProtection="1">
      <alignment vertical="center"/>
      <protection locked="0"/>
    </xf>
    <xf numFmtId="44" fontId="23" fillId="0" borderId="79" xfId="54" applyFont="1" applyBorder="1" applyAlignment="1" applyProtection="1">
      <alignment vertical="center"/>
    </xf>
    <xf numFmtId="0" fontId="40" fillId="0" borderId="0" xfId="42" applyFont="1" applyAlignment="1">
      <alignment horizontal="center" vertical="center" wrapText="1"/>
    </xf>
    <xf numFmtId="8" fontId="40" fillId="0" borderId="0" xfId="42" applyNumberFormat="1" applyFont="1" applyAlignment="1">
      <alignment vertical="center"/>
    </xf>
    <xf numFmtId="43" fontId="40" fillId="0" borderId="0" xfId="44" applyFont="1" applyBorder="1" applyAlignment="1" applyProtection="1">
      <alignment vertical="center"/>
    </xf>
    <xf numFmtId="0" fontId="51" fillId="0" borderId="0" xfId="42" applyFont="1" applyAlignment="1">
      <alignment wrapText="1"/>
    </xf>
    <xf numFmtId="0" fontId="51" fillId="0" borderId="0" xfId="42" applyFont="1" applyAlignment="1">
      <alignment horizontal="left" wrapText="1"/>
    </xf>
    <xf numFmtId="0" fontId="47" fillId="0" borderId="0" xfId="42" applyFont="1" applyAlignment="1">
      <alignment horizontal="left"/>
    </xf>
    <xf numFmtId="0" fontId="40" fillId="0" borderId="0" xfId="42" applyFont="1" applyAlignment="1">
      <alignment horizontal="left" vertical="top" wrapText="1"/>
    </xf>
    <xf numFmtId="0" fontId="50" fillId="40" borderId="71" xfId="42" applyFont="1" applyFill="1" applyBorder="1" applyAlignment="1">
      <alignment horizontal="left" wrapText="1"/>
    </xf>
    <xf numFmtId="0" fontId="50" fillId="40" borderId="72" xfId="42" applyFont="1" applyFill="1" applyBorder="1" applyAlignment="1">
      <alignment horizontal="center" wrapText="1"/>
    </xf>
    <xf numFmtId="0" fontId="52" fillId="0" borderId="0" xfId="42" applyFont="1" applyAlignment="1">
      <alignment horizontal="left" vertical="top" wrapText="1"/>
    </xf>
    <xf numFmtId="0" fontId="20" fillId="0" borderId="0" xfId="42" quotePrefix="1" applyProtection="1">
      <protection locked="0"/>
    </xf>
    <xf numFmtId="44" fontId="23" fillId="0" borderId="75" xfId="54" applyFont="1" applyFill="1" applyBorder="1" applyAlignment="1" applyProtection="1">
      <alignment vertical="center"/>
    </xf>
    <xf numFmtId="0" fontId="23" fillId="0" borderId="0" xfId="42" applyFont="1" applyAlignment="1">
      <alignment wrapText="1"/>
    </xf>
    <xf numFmtId="37" fontId="23" fillId="0" borderId="77" xfId="42" applyNumberFormat="1" applyFont="1" applyBorder="1" applyAlignment="1" applyProtection="1">
      <alignment horizontal="center" vertical="center"/>
      <protection locked="0"/>
    </xf>
    <xf numFmtId="44" fontId="23" fillId="0" borderId="0" xfId="42" applyNumberFormat="1" applyFont="1" applyAlignment="1">
      <alignment vertical="center"/>
    </xf>
    <xf numFmtId="0" fontId="23" fillId="0" borderId="0" xfId="42" applyFont="1" applyAlignment="1">
      <alignment horizontal="center" vertical="center"/>
    </xf>
    <xf numFmtId="37" fontId="23" fillId="0" borderId="0" xfId="42" applyNumberFormat="1" applyFont="1" applyAlignment="1">
      <alignment vertical="center"/>
    </xf>
    <xf numFmtId="0" fontId="22" fillId="0" borderId="0" xfId="42" applyFont="1" applyAlignment="1">
      <alignment horizontal="center" vertical="center"/>
    </xf>
    <xf numFmtId="0" fontId="23" fillId="0" borderId="0" xfId="42" applyFont="1" applyAlignment="1">
      <alignment horizontal="center" vertical="center" wrapText="1"/>
    </xf>
    <xf numFmtId="0" fontId="22" fillId="0" borderId="0" xfId="42" applyFont="1" applyAlignment="1">
      <alignment horizontal="left" vertical="center" wrapText="1"/>
    </xf>
    <xf numFmtId="164" fontId="22" fillId="0" borderId="0" xfId="42" applyNumberFormat="1" applyFont="1" applyAlignment="1">
      <alignment horizontal="right" vertical="center"/>
    </xf>
    <xf numFmtId="164" fontId="20" fillId="0" borderId="0" xfId="42" applyNumberFormat="1" applyAlignment="1">
      <alignment horizontal="center" vertical="center"/>
    </xf>
    <xf numFmtId="9" fontId="22" fillId="0" borderId="0" xfId="42" applyNumberFormat="1" applyFont="1" applyAlignment="1">
      <alignment horizontal="right" vertical="center"/>
    </xf>
    <xf numFmtId="44" fontId="23" fillId="0" borderId="0" xfId="42" applyNumberFormat="1" applyFont="1" applyAlignment="1">
      <alignment vertical="top" wrapText="1"/>
    </xf>
    <xf numFmtId="164" fontId="20" fillId="0" borderId="0" xfId="42" applyNumberFormat="1" applyAlignment="1">
      <alignment horizontal="center" vertical="center"/>
    </xf>
    <xf numFmtId="9" fontId="22" fillId="0" borderId="0" xfId="42" applyNumberFormat="1" applyFont="1" applyAlignment="1">
      <alignment horizontal="right" vertical="center"/>
    </xf>
    <xf numFmtId="37" fontId="22" fillId="0" borderId="0" xfId="42" applyNumberFormat="1" applyFont="1" applyAlignment="1">
      <alignment vertical="center"/>
    </xf>
    <xf numFmtId="164" fontId="22" fillId="0" borderId="80" xfId="42" applyNumberFormat="1" applyFont="1" applyBorder="1" applyAlignment="1">
      <alignment horizontal="right" vertical="center"/>
    </xf>
    <xf numFmtId="0" fontId="40" fillId="0" borderId="0" xfId="42" applyFont="1" applyAlignment="1">
      <alignment horizontal="left" vertical="center" wrapText="1"/>
    </xf>
    <xf numFmtId="164" fontId="22" fillId="0" borderId="0" xfId="42" applyNumberFormat="1" applyFont="1" applyAlignment="1">
      <alignment horizontal="right" vertical="center"/>
    </xf>
    <xf numFmtId="0" fontId="23" fillId="0" borderId="0" xfId="42" applyFont="1" applyAlignment="1">
      <alignment horizontal="center" vertical="center" wrapText="1"/>
    </xf>
  </cellXfs>
  <cellStyles count="5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5" builtinId="3"/>
    <cellStyle name="Comma 2" xfId="44" xr:uid="{00000000-0005-0000-0000-00001C000000}"/>
    <cellStyle name="Currency" xfId="54" builtinId="4"/>
    <cellStyle name="Currency 2" xfId="43" xr:uid="{00000000-0005-0000-0000-00001D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8000000}"/>
    <cellStyle name="Normal 3" xfId="46" xr:uid="{00000000-0005-0000-0000-000029000000}"/>
    <cellStyle name="Normal 4" xfId="47" xr:uid="{00000000-0005-0000-0000-00002A000000}"/>
    <cellStyle name="Normal 5" xfId="48" xr:uid="{00000000-0005-0000-0000-00002B000000}"/>
    <cellStyle name="Normal 5 2" xfId="49" xr:uid="{00000000-0005-0000-0000-00002C000000}"/>
    <cellStyle name="Note" xfId="15" builtinId="10" customBuiltin="1"/>
    <cellStyle name="Output" xfId="10" builtinId="21" customBuiltin="1"/>
    <cellStyle name="Percent 4" xfId="50" xr:uid="{00000000-0005-0000-0000-00002F000000}"/>
    <cellStyle name="SAPBEXchaText" xfId="51" xr:uid="{00000000-0005-0000-0000-000030000000}"/>
    <cellStyle name="SAPBEXstdItem" xfId="52" xr:uid="{00000000-0005-0000-0000-000031000000}"/>
    <cellStyle name="SAPBEXstdItemX" xfId="53" xr:uid="{00000000-0005-0000-0000-000032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31019</xdr:colOff>
      <xdr:row>48</xdr:row>
      <xdr:rowOff>104453</xdr:rowOff>
    </xdr:from>
    <xdr:ext cx="7248525" cy="2297964"/>
    <xdr:sp macro="" textlink="">
      <xdr:nvSpPr>
        <xdr:cNvPr id="2" name="TextBox 1">
          <a:extLst>
            <a:ext uri="{FF2B5EF4-FFF2-40B4-BE49-F238E27FC236}">
              <a16:creationId xmlns:a16="http://schemas.microsoft.com/office/drawing/2014/main" id="{4B188DB0-2B69-40F4-AA2C-9619952787A8}"/>
            </a:ext>
          </a:extLst>
        </xdr:cNvPr>
        <xdr:cNvSpPr txBox="1"/>
      </xdr:nvSpPr>
      <xdr:spPr>
        <a:xfrm>
          <a:off x="5079269" y="12810803"/>
          <a:ext cx="7248525" cy="2297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900" b="0" i="0" u="none" strike="noStrike" baseline="0">
              <a:solidFill>
                <a:schemeClr val="tx1"/>
              </a:solidFill>
              <a:latin typeface="+mn-lt"/>
              <a:ea typeface="+mn-ea"/>
              <a:cs typeface="+mn-cs"/>
            </a:rPr>
            <a:t>1 A 2 Z Solution is a combination of separately registered products: Briskway, Daconil Action, Headway and Medallion SC Fungicides.</a:t>
          </a:r>
        </a:p>
        <a:p>
          <a:r>
            <a:rPr lang="en-US" sz="900" b="0" i="0" u="none" strike="noStrike" baseline="0">
              <a:solidFill>
                <a:schemeClr val="tx1"/>
              </a:solidFill>
              <a:latin typeface="+mn-lt"/>
              <a:ea typeface="+mn-ea"/>
              <a:cs typeface="+mn-cs"/>
            </a:rPr>
            <a:t>2 ABW Solution is a combination of separately registered products. Acelepryn, Ference, &amp; Provaunt WDG Insecticides.</a:t>
          </a:r>
        </a:p>
        <a:p>
          <a:r>
            <a:rPr lang="en-US" sz="900" b="0" i="0" u="none" strike="noStrike" baseline="0">
              <a:solidFill>
                <a:schemeClr val="tx1"/>
              </a:solidFill>
              <a:latin typeface="+mn-lt"/>
              <a:ea typeface="+mn-ea"/>
              <a:cs typeface="+mn-cs"/>
            </a:rPr>
            <a:t>3 All Season Solution is a combination of separately registered products: Briskway, Daconil Action and Velista Fungicides;</a:t>
          </a:r>
        </a:p>
        <a:p>
          <a:r>
            <a:rPr lang="en-US" sz="900" b="0" i="0" u="none" strike="noStrike" baseline="0">
              <a:solidFill>
                <a:schemeClr val="tx1"/>
              </a:solidFill>
              <a:latin typeface="+mn-lt"/>
              <a:ea typeface="+mn-ea"/>
              <a:cs typeface="+mn-cs"/>
            </a:rPr>
            <a:t>Monument Herbicide; Primo Maxx PGR.</a:t>
          </a:r>
        </a:p>
        <a:p>
          <a:r>
            <a:rPr lang="en-US" sz="900" b="0" i="0" u="none" strike="noStrike" baseline="0">
              <a:solidFill>
                <a:schemeClr val="tx1"/>
              </a:solidFill>
              <a:latin typeface="+mn-lt"/>
              <a:ea typeface="+mn-ea"/>
              <a:cs typeface="+mn-cs"/>
            </a:rPr>
            <a:t>4 Classic Solution is a combination of separately registered products: Banner Maxx II and Heritage TL Fungicides; Primo Maxx PGR.</a:t>
          </a:r>
        </a:p>
        <a:p>
          <a:r>
            <a:rPr lang="en-US" sz="900" b="0" i="0" u="none" strike="noStrike" baseline="0">
              <a:solidFill>
                <a:schemeClr val="tx1"/>
              </a:solidFill>
              <a:latin typeface="+mn-lt"/>
              <a:ea typeface="+mn-ea"/>
              <a:cs typeface="+mn-cs"/>
            </a:rPr>
            <a:t>5 Contend Winter Solution is a combination of separately registered products: Contend A+B Snow Pack and Instrata Fungicide.</a:t>
          </a:r>
        </a:p>
        <a:p>
          <a:r>
            <a:rPr lang="en-US" sz="900" b="0" i="0" u="none" strike="noStrike" baseline="0">
              <a:solidFill>
                <a:schemeClr val="tx1"/>
              </a:solidFill>
              <a:latin typeface="+mn-lt"/>
              <a:ea typeface="+mn-ea"/>
              <a:cs typeface="+mn-cs"/>
            </a:rPr>
            <a:t>6 Fairway Starter Solution is a combination of separately registered products: Banner Maxx II, Daconil Ultrex and Headway Fungicides;</a:t>
          </a:r>
        </a:p>
        <a:p>
          <a:r>
            <a:rPr lang="en-US" sz="900" b="0" i="0" u="none" strike="noStrike" baseline="0">
              <a:solidFill>
                <a:schemeClr val="tx1"/>
              </a:solidFill>
              <a:latin typeface="+mn-lt"/>
              <a:ea typeface="+mn-ea"/>
              <a:cs typeface="+mn-cs"/>
            </a:rPr>
            <a:t>Primo Maxx PGR.</a:t>
          </a:r>
        </a:p>
        <a:p>
          <a:r>
            <a:rPr lang="en-US" sz="900" b="0" i="0" u="none" strike="noStrike" baseline="0">
              <a:solidFill>
                <a:schemeClr val="tx1"/>
              </a:solidFill>
              <a:latin typeface="+mn-lt"/>
              <a:ea typeface="+mn-ea"/>
              <a:cs typeface="+mn-cs"/>
            </a:rPr>
            <a:t>7 Fairy Ring Solution is a combination of separately registered products: Briskway and Velista Fungicides and the Heritage Action + Velista Multipak.</a:t>
          </a:r>
        </a:p>
        <a:p>
          <a:r>
            <a:rPr lang="en-US" sz="900" b="0" i="0" u="none" strike="noStrike" baseline="0">
              <a:solidFill>
                <a:schemeClr val="tx1"/>
              </a:solidFill>
              <a:latin typeface="+mn-lt"/>
              <a:ea typeface="+mn-ea"/>
              <a:cs typeface="+mn-cs"/>
            </a:rPr>
            <a:t>8 Forte Solution is a combination of separately registered products: Acelepryn Xtra Insecticide, Posterity Forte and Secure Action Fungicides.</a:t>
          </a:r>
        </a:p>
        <a:p>
          <a:r>
            <a:rPr lang="en-US" sz="900" b="0" i="0" u="none" strike="noStrike" baseline="0">
              <a:solidFill>
                <a:schemeClr val="tx1"/>
              </a:solidFill>
              <a:latin typeface="+mn-lt"/>
              <a:ea typeface="+mn-ea"/>
              <a:cs typeface="+mn-cs"/>
            </a:rPr>
            <a:t>9 Greens Foundation Solution is a combination of separately registered products: Appear II, Daconil Action and Secure Action Fungicides.</a:t>
          </a:r>
        </a:p>
        <a:p>
          <a:r>
            <a:rPr lang="en-US" sz="900" b="0" i="0" u="none" strike="noStrike" baseline="0">
              <a:solidFill>
                <a:schemeClr val="tx1"/>
              </a:solidFill>
              <a:latin typeface="+mn-lt"/>
              <a:ea typeface="+mn-ea"/>
              <a:cs typeface="+mn-cs"/>
            </a:rPr>
            <a:t>10 Greens Protection Solution is a combination of separately registered products: Appear II, Briskway and Velista Fungicides.</a:t>
          </a:r>
        </a:p>
        <a:p>
          <a:r>
            <a:rPr lang="en-US" sz="900" b="0" i="0" u="none" strike="noStrike" baseline="0">
              <a:solidFill>
                <a:schemeClr val="tx1"/>
              </a:solidFill>
              <a:latin typeface="+mn-lt"/>
              <a:ea typeface="+mn-ea"/>
              <a:cs typeface="+mn-cs"/>
            </a:rPr>
            <a:t>11 Snow Mold Solution is a combination of separately registered products: Banner Maxx II and Concert II Fungicides.</a:t>
          </a:r>
        </a:p>
        <a:p>
          <a:r>
            <a:rPr lang="en-US" sz="900" b="0" i="0" u="none" strike="noStrike" baseline="0">
              <a:solidFill>
                <a:schemeClr val="tx1"/>
              </a:solidFill>
              <a:latin typeface="+mn-lt"/>
              <a:ea typeface="+mn-ea"/>
              <a:cs typeface="+mn-cs"/>
            </a:rPr>
            <a:t>12 XT Solution is a combination of separately registered products: Acelepryn Xtra Insecticide, Posterity XT and Secure Action Fungicides.</a:t>
          </a:r>
        </a:p>
        <a:p>
          <a:r>
            <a:rPr lang="en-US" sz="900" b="0" i="0" u="none" strike="noStrike" baseline="0">
              <a:solidFill>
                <a:schemeClr val="tx1"/>
              </a:solidFill>
              <a:latin typeface="+mn-lt"/>
              <a:ea typeface="+mn-ea"/>
              <a:cs typeface="+mn-cs"/>
            </a:rPr>
            <a:t>13 Warm Season Herbicide Solution is a combination of separately registered products: Barricade 4FL and Monument Herbicides.</a:t>
          </a:r>
        </a:p>
        <a:p>
          <a:r>
            <a:rPr lang="en-US" sz="900" b="0" i="0" u="none" strike="noStrike" baseline="0">
              <a:solidFill>
                <a:schemeClr val="tx1"/>
              </a:solidFill>
              <a:latin typeface="+mn-lt"/>
              <a:ea typeface="+mn-ea"/>
              <a:cs typeface="+mn-cs"/>
            </a:rPr>
            <a:t>14 Winter Protection Solution is a combination of separately registered products: Posterity XT + Ascernity Multipak, &amp; Instrata Fungicides.</a:t>
          </a:r>
          <a:endParaRPr lang="en-US" sz="900">
            <a:latin typeface="+mn-lt"/>
            <a:cs typeface="Arial" panose="020B0604020202020204" pitchFamily="34" charset="0"/>
          </a:endParaRPr>
        </a:p>
      </xdr:txBody>
    </xdr:sp>
    <xdr:clientData/>
  </xdr:oneCellAnchor>
  <xdr:twoCellAnchor editAs="oneCell">
    <xdr:from>
      <xdr:col>0</xdr:col>
      <xdr:colOff>46344</xdr:colOff>
      <xdr:row>0</xdr:row>
      <xdr:rowOff>9525</xdr:rowOff>
    </xdr:from>
    <xdr:to>
      <xdr:col>12</xdr:col>
      <xdr:colOff>503778</xdr:colOff>
      <xdr:row>2</xdr:row>
      <xdr:rowOff>78127</xdr:rowOff>
    </xdr:to>
    <xdr:pic>
      <xdr:nvPicPr>
        <xdr:cNvPr id="3" name="Picture 2">
          <a:extLst>
            <a:ext uri="{FF2B5EF4-FFF2-40B4-BE49-F238E27FC236}">
              <a16:creationId xmlns:a16="http://schemas.microsoft.com/office/drawing/2014/main" id="{16C9C123-BE25-43AB-9C97-C00BAC2D52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344" y="9525"/>
          <a:ext cx="9429984" cy="1135402"/>
        </a:xfrm>
        <a:prstGeom prst="rect">
          <a:avLst/>
        </a:prstGeom>
      </xdr:spPr>
    </xdr:pic>
    <xdr:clientData/>
  </xdr:twoCellAnchor>
  <xdr:twoCellAnchor editAs="oneCell">
    <xdr:from>
      <xdr:col>0</xdr:col>
      <xdr:colOff>55341</xdr:colOff>
      <xdr:row>61</xdr:row>
      <xdr:rowOff>66675</xdr:rowOff>
    </xdr:from>
    <xdr:to>
      <xdr:col>12</xdr:col>
      <xdr:colOff>379270</xdr:colOff>
      <xdr:row>66</xdr:row>
      <xdr:rowOff>183746</xdr:rowOff>
    </xdr:to>
    <xdr:pic>
      <xdr:nvPicPr>
        <xdr:cNvPr id="4" name="Picture 3">
          <a:extLst>
            <a:ext uri="{FF2B5EF4-FFF2-40B4-BE49-F238E27FC236}">
              <a16:creationId xmlns:a16="http://schemas.microsoft.com/office/drawing/2014/main" id="{C9981B64-5CB9-4D5E-823C-6A1753AC2C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41" y="16087725"/>
          <a:ext cx="9296479" cy="1117196"/>
        </a:xfrm>
        <a:prstGeom prst="rect">
          <a:avLst/>
        </a:prstGeom>
      </xdr:spPr>
    </xdr:pic>
    <xdr:clientData/>
  </xdr:twoCellAnchor>
  <xdr:twoCellAnchor>
    <xdr:from>
      <xdr:col>0</xdr:col>
      <xdr:colOff>104776</xdr:colOff>
      <xdr:row>55</xdr:row>
      <xdr:rowOff>9526</xdr:rowOff>
    </xdr:from>
    <xdr:to>
      <xdr:col>0</xdr:col>
      <xdr:colOff>238126</xdr:colOff>
      <xdr:row>55</xdr:row>
      <xdr:rowOff>142876</xdr:rowOff>
    </xdr:to>
    <xdr:sp macro="" textlink="">
      <xdr:nvSpPr>
        <xdr:cNvPr id="5" name="Rectangle 4">
          <a:extLst>
            <a:ext uri="{FF2B5EF4-FFF2-40B4-BE49-F238E27FC236}">
              <a16:creationId xmlns:a16="http://schemas.microsoft.com/office/drawing/2014/main" id="{2EC68992-6BAF-40D9-AF23-989EBDB10B5F}"/>
            </a:ext>
          </a:extLst>
        </xdr:cNvPr>
        <xdr:cNvSpPr/>
      </xdr:nvSpPr>
      <xdr:spPr>
        <a:xfrm>
          <a:off x="104776" y="14344651"/>
          <a:ext cx="133350" cy="133350"/>
        </a:xfrm>
        <a:prstGeom prst="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27378</xdr:colOff>
      <xdr:row>0</xdr:row>
      <xdr:rowOff>0</xdr:rowOff>
    </xdr:from>
    <xdr:to>
      <xdr:col>7</xdr:col>
      <xdr:colOff>524310</xdr:colOff>
      <xdr:row>1</xdr:row>
      <xdr:rowOff>102489</xdr:rowOff>
    </xdr:to>
    <xdr:pic>
      <xdr:nvPicPr>
        <xdr:cNvPr id="2" name="Picture 1">
          <a:extLst>
            <a:ext uri="{FF2B5EF4-FFF2-40B4-BE49-F238E27FC236}">
              <a16:creationId xmlns:a16="http://schemas.microsoft.com/office/drawing/2014/main" id="{0A9E8576-084E-4C51-B4B6-EB75A7072D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78" y="0"/>
          <a:ext cx="6812007" cy="816864"/>
        </a:xfrm>
        <a:prstGeom prst="rect">
          <a:avLst/>
        </a:prstGeom>
      </xdr:spPr>
    </xdr:pic>
    <xdr:clientData/>
  </xdr:twoCellAnchor>
  <xdr:twoCellAnchor editAs="oneCell">
    <xdr:from>
      <xdr:col>0</xdr:col>
      <xdr:colOff>36903</xdr:colOff>
      <xdr:row>47</xdr:row>
      <xdr:rowOff>104775</xdr:rowOff>
    </xdr:from>
    <xdr:to>
      <xdr:col>7</xdr:col>
      <xdr:colOff>533835</xdr:colOff>
      <xdr:row>51</xdr:row>
      <xdr:rowOff>159639</xdr:rowOff>
    </xdr:to>
    <xdr:pic>
      <xdr:nvPicPr>
        <xdr:cNvPr id="3" name="Picture 2">
          <a:extLst>
            <a:ext uri="{FF2B5EF4-FFF2-40B4-BE49-F238E27FC236}">
              <a16:creationId xmlns:a16="http://schemas.microsoft.com/office/drawing/2014/main" id="{27BA9851-B460-43BB-93CC-0A43D00C46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03" y="10325100"/>
          <a:ext cx="6812007" cy="816864"/>
        </a:xfrm>
        <a:prstGeom prst="rect">
          <a:avLst/>
        </a:prstGeom>
      </xdr:spPr>
    </xdr:pic>
    <xdr:clientData/>
  </xdr:twoCellAnchor>
  <xdr:twoCellAnchor>
    <xdr:from>
      <xdr:col>0</xdr:col>
      <xdr:colOff>374649</xdr:colOff>
      <xdr:row>45</xdr:row>
      <xdr:rowOff>19051</xdr:rowOff>
    </xdr:from>
    <xdr:to>
      <xdr:col>0</xdr:col>
      <xdr:colOff>650874</xdr:colOff>
      <xdr:row>46</xdr:row>
      <xdr:rowOff>9526</xdr:rowOff>
    </xdr:to>
    <xdr:sp macro="" textlink="">
      <xdr:nvSpPr>
        <xdr:cNvPr id="4" name="Rectangle 3">
          <a:extLst>
            <a:ext uri="{FF2B5EF4-FFF2-40B4-BE49-F238E27FC236}">
              <a16:creationId xmlns:a16="http://schemas.microsoft.com/office/drawing/2014/main" id="{3FADA024-5A39-4F48-B12A-C19215E0DB07}"/>
            </a:ext>
          </a:extLst>
        </xdr:cNvPr>
        <xdr:cNvSpPr/>
      </xdr:nvSpPr>
      <xdr:spPr>
        <a:xfrm>
          <a:off x="374649" y="9858376"/>
          <a:ext cx="276225" cy="18097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60613</xdr:colOff>
      <xdr:row>46</xdr:row>
      <xdr:rowOff>44161</xdr:rowOff>
    </xdr:from>
    <xdr:to>
      <xdr:col>5</xdr:col>
      <xdr:colOff>691283</xdr:colOff>
      <xdr:row>47</xdr:row>
      <xdr:rowOff>64150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0613" y="12721936"/>
          <a:ext cx="4345420" cy="220014"/>
          <a:chOff x="60613" y="11015621"/>
          <a:chExt cx="4206875" cy="219148"/>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6620" y="11015621"/>
            <a:ext cx="4110868" cy="219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a:t>Barricade Brand Bonus	</a:t>
            </a:r>
          </a:p>
        </xdr:txBody>
      </xdr:sp>
      <xdr:sp macro="" textlink="">
        <xdr:nvSpPr>
          <xdr:cNvPr id="6" name="Rectangle 5">
            <a:extLst>
              <a:ext uri="{FF2B5EF4-FFF2-40B4-BE49-F238E27FC236}">
                <a16:creationId xmlns:a16="http://schemas.microsoft.com/office/drawing/2014/main" id="{00000000-0008-0000-0000-000006000000}"/>
              </a:ext>
            </a:extLst>
          </xdr:cNvPr>
          <xdr:cNvSpPr/>
        </xdr:nvSpPr>
        <xdr:spPr>
          <a:xfrm>
            <a:off x="60613" y="11059310"/>
            <a:ext cx="130919" cy="111937"/>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7</xdr:col>
      <xdr:colOff>51955</xdr:colOff>
      <xdr:row>65</xdr:row>
      <xdr:rowOff>69273</xdr:rowOff>
    </xdr:from>
    <xdr:to>
      <xdr:col>12</xdr:col>
      <xdr:colOff>596034</xdr:colOff>
      <xdr:row>66</xdr:row>
      <xdr:rowOff>89262</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4852555" y="17671473"/>
          <a:ext cx="4487429" cy="220014"/>
          <a:chOff x="60613" y="11005704"/>
          <a:chExt cx="4206875" cy="219148"/>
        </a:xfrm>
      </xdr:grpSpPr>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56620" y="11005704"/>
            <a:ext cx="4110868" cy="219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a:t>Barricade Brand Bonus</a:t>
            </a:r>
          </a:p>
        </xdr:txBody>
      </xdr:sp>
      <xdr:sp macro="" textlink="">
        <xdr:nvSpPr>
          <xdr:cNvPr id="11" name="Rectangle 10">
            <a:extLst>
              <a:ext uri="{FF2B5EF4-FFF2-40B4-BE49-F238E27FC236}">
                <a16:creationId xmlns:a16="http://schemas.microsoft.com/office/drawing/2014/main" id="{00000000-0008-0000-0000-00000B000000}"/>
              </a:ext>
            </a:extLst>
          </xdr:cNvPr>
          <xdr:cNvSpPr/>
        </xdr:nvSpPr>
        <xdr:spPr>
          <a:xfrm>
            <a:off x="60613" y="11059310"/>
            <a:ext cx="130919" cy="111937"/>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7</xdr:col>
      <xdr:colOff>49358</xdr:colOff>
      <xdr:row>39</xdr:row>
      <xdr:rowOff>192232</xdr:rowOff>
    </xdr:from>
    <xdr:ext cx="4424795" cy="294409"/>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4526108" y="8374207"/>
          <a:ext cx="4424795" cy="2944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91440" indent="-457200"/>
          <a:r>
            <a:rPr lang="en-US" sz="800" b="0" i="0" u="none" strike="noStrike" baseline="30000">
              <a:solidFill>
                <a:schemeClr val="tx1"/>
              </a:solidFill>
              <a:latin typeface="+mn-lt"/>
              <a:ea typeface="+mn-ea"/>
              <a:cs typeface="Arial" panose="020B0604020202020204" pitchFamily="34" charset="0"/>
            </a:rPr>
            <a:t>1</a:t>
          </a:r>
          <a:r>
            <a:rPr lang="en-US" sz="800" b="0" i="0" u="none" strike="noStrike" baseline="0">
              <a:solidFill>
                <a:schemeClr val="tx1"/>
              </a:solidFill>
              <a:latin typeface="+mn-lt"/>
              <a:ea typeface="+mn-ea"/>
              <a:cs typeface="Arial" panose="020B0604020202020204" pitchFamily="34" charset="0"/>
            </a:rPr>
            <a:t> The Warm Season Herbicide Solution is a combination of separately registered products: Barricade and Monument Herbicides.</a:t>
          </a:r>
          <a:endParaRPr lang="en-US" sz="800">
            <a:latin typeface="+mn-lt"/>
            <a:cs typeface="Arial" panose="020B0604020202020204" pitchFamily="34" charset="0"/>
          </a:endParaRPr>
        </a:p>
      </xdr:txBody>
    </xdr:sp>
    <xdr:clientData/>
  </xdr:oneCellAnchor>
  <xdr:twoCellAnchor editAs="oneCell">
    <xdr:from>
      <xdr:col>0</xdr:col>
      <xdr:colOff>30368</xdr:colOff>
      <xdr:row>0</xdr:row>
      <xdr:rowOff>0</xdr:rowOff>
    </xdr:from>
    <xdr:to>
      <xdr:col>12</xdr:col>
      <xdr:colOff>677326</xdr:colOff>
      <xdr:row>4</xdr:row>
      <xdr:rowOff>363682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368" y="0"/>
          <a:ext cx="9400433" cy="1125682"/>
        </a:xfrm>
        <a:prstGeom prst="rect">
          <a:avLst/>
        </a:prstGeom>
      </xdr:spPr>
    </xdr:pic>
    <xdr:clientData/>
  </xdr:twoCellAnchor>
  <xdr:twoCellAnchor editAs="oneCell">
    <xdr:from>
      <xdr:col>0</xdr:col>
      <xdr:colOff>39893</xdr:colOff>
      <xdr:row>51</xdr:row>
      <xdr:rowOff>47625</xdr:rowOff>
    </xdr:from>
    <xdr:to>
      <xdr:col>12</xdr:col>
      <xdr:colOff>686851</xdr:colOff>
      <xdr:row>56</xdr:row>
      <xdr:rowOff>92940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893" y="11001375"/>
          <a:ext cx="9448058" cy="997815"/>
        </a:xfrm>
        <a:prstGeom prst="rect">
          <a:avLst/>
        </a:prstGeom>
      </xdr:spPr>
    </xdr:pic>
    <xdr:clientData/>
  </xdr:twoCellAnchor>
  <xdr:twoCellAnchor>
    <xdr:from>
      <xdr:col>0</xdr:col>
      <xdr:colOff>66675</xdr:colOff>
      <xdr:row>47</xdr:row>
      <xdr:rowOff>123825</xdr:rowOff>
    </xdr:from>
    <xdr:to>
      <xdr:col>0</xdr:col>
      <xdr:colOff>202498</xdr:colOff>
      <xdr:row>48</xdr:row>
      <xdr:rowOff>45704</xdr:rowOff>
    </xdr:to>
    <xdr:sp macro="" textlink="">
      <xdr:nvSpPr>
        <xdr:cNvPr id="7" name="Rectangle 6">
          <a:extLst>
            <a:ext uri="{FF2B5EF4-FFF2-40B4-BE49-F238E27FC236}">
              <a16:creationId xmlns:a16="http://schemas.microsoft.com/office/drawing/2014/main" id="{F5B0B33D-171C-43F1-8B73-6E1F9B511332}"/>
            </a:ext>
          </a:extLst>
        </xdr:cNvPr>
        <xdr:cNvSpPr/>
      </xdr:nvSpPr>
      <xdr:spPr>
        <a:xfrm>
          <a:off x="66675" y="12220575"/>
          <a:ext cx="135823" cy="112379"/>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190500</xdr:colOff>
      <xdr:row>47</xdr:row>
      <xdr:rowOff>66675</xdr:rowOff>
    </xdr:from>
    <xdr:to>
      <xdr:col>5</xdr:col>
      <xdr:colOff>721566</xdr:colOff>
      <xdr:row>48</xdr:row>
      <xdr:rowOff>96189</xdr:rowOff>
    </xdr:to>
    <xdr:sp macro="" textlink="">
      <xdr:nvSpPr>
        <xdr:cNvPr id="16" name="TextBox 15">
          <a:extLst>
            <a:ext uri="{FF2B5EF4-FFF2-40B4-BE49-F238E27FC236}">
              <a16:creationId xmlns:a16="http://schemas.microsoft.com/office/drawing/2014/main" id="{51EC103C-86EC-44ED-8F51-C5C02CFC501C}"/>
            </a:ext>
          </a:extLst>
        </xdr:cNvPr>
        <xdr:cNvSpPr txBox="1"/>
      </xdr:nvSpPr>
      <xdr:spPr>
        <a:xfrm>
          <a:off x="190500" y="12163425"/>
          <a:ext cx="4264866" cy="2200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a:t>Double Up</a:t>
          </a:r>
          <a:r>
            <a:rPr lang="en-US" sz="800" baseline="0"/>
            <a:t> Bonus</a:t>
          </a:r>
          <a:r>
            <a:rPr lang="en-US" sz="800"/>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yngenta-my.sharepoint.com/_My%20Files/2016%20GT%20365/Syngenta_Make_Your_Own_Program_2015_GreenTrust_365CalCompleteExamp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yngenta-my.sharepoint.com/_My%20Files/2016%20GT%20365/Syngenta_Spray_Program_Calc_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cscott\AppData\Local\Microsoft\Windows\INetCache\Content.Outlook\YK9NFLAJ\2024--GreenTrust-365-Golf-Excel-Calculator%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scott\AppData\Local\Microsoft\Windows\INetCache\Content.Outlook\YK9NFLAJ\2024---GreenTrust-365-Ornamentals-Excel-Calculator%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yngenta-my.sharepoint.com/Users/u962120/OneDrive%20-%20Syngenta/Laurie's%20Files/2018%20GT365/Syngenta_Make_Your_Own_Program_2015_GreenTrust_365CalCompleteExample.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yngenta-my.sharepoint.com/Users/u962120/OneDrive%20-%20Syngenta/Laurie's%20Files/2018%20GT365/Syngenta_Make_Your_Own_Program_2015_Orn%20Test.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yngenta-my.sharepoint.com/Users/u962120/OneDrive%20-%20Syngenta/Laurie's%20Files/2018%20GT365/Syngenta_Spray_Program_Calc_1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and Explanation"/>
      <sheetName val="Order Input"/>
      <sheetName val="Golf Worksheet CA"/>
      <sheetName val="Golf Worksheet"/>
      <sheetName val="AcresRates"/>
      <sheetName val="Paks"/>
      <sheetName val="Rate"/>
      <sheetName val="Solution Suggestions"/>
    </sheetNames>
    <sheetDataSet>
      <sheetData sheetId="0" refreshError="1"/>
      <sheetData sheetId="1" refreshError="1"/>
      <sheetData sheetId="2" refreshError="1"/>
      <sheetData sheetId="3" refreshError="1"/>
      <sheetData sheetId="4" refreshError="1"/>
      <sheetData sheetId="5">
        <row r="34">
          <cell r="D34">
            <v>2</v>
          </cell>
          <cell r="E34">
            <v>0</v>
          </cell>
          <cell r="F34">
            <v>0</v>
          </cell>
          <cell r="G34">
            <v>0</v>
          </cell>
          <cell r="H34">
            <v>1</v>
          </cell>
          <cell r="I34">
            <v>2</v>
          </cell>
          <cell r="J34">
            <v>0</v>
          </cell>
          <cell r="K34">
            <v>1</v>
          </cell>
          <cell r="L34">
            <v>4</v>
          </cell>
          <cell r="M34">
            <v>0</v>
          </cell>
          <cell r="N34">
            <v>5</v>
          </cell>
        </row>
      </sheetData>
      <sheetData sheetId="6" refreshError="1"/>
      <sheetData sheetId="7">
        <row r="2">
          <cell r="C2">
            <v>20</v>
          </cell>
        </row>
        <row r="3">
          <cell r="C3">
            <v>20</v>
          </cell>
        </row>
        <row r="4">
          <cell r="C4">
            <v>20</v>
          </cell>
        </row>
        <row r="5">
          <cell r="C5">
            <v>100</v>
          </cell>
        </row>
        <row r="6">
          <cell r="C6">
            <v>9</v>
          </cell>
        </row>
        <row r="7">
          <cell r="C7">
            <v>0</v>
          </cell>
        </row>
        <row r="8">
          <cell r="C8">
            <v>20</v>
          </cell>
        </row>
        <row r="9">
          <cell r="C9">
            <v>50</v>
          </cell>
        </row>
        <row r="10">
          <cell r="C10">
            <v>20</v>
          </cell>
        </row>
        <row r="11">
          <cell r="C11">
            <v>255</v>
          </cell>
        </row>
        <row r="12">
          <cell r="C12">
            <v>20</v>
          </cell>
        </row>
        <row r="13">
          <cell r="C13">
            <v>119</v>
          </cell>
        </row>
        <row r="14">
          <cell r="C14">
            <v>9</v>
          </cell>
        </row>
        <row r="15">
          <cell r="C15">
            <v>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Calc"/>
      <sheetName val="AcresRates"/>
      <sheetName val="Golf Worksheet"/>
      <sheetName val="Rate"/>
    </sheetNames>
    <sheetDataSet>
      <sheetData sheetId="0" refreshError="1"/>
      <sheetData sheetId="1">
        <row r="1">
          <cell r="A1" t="b">
            <v>1</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lf Worksheet"/>
      <sheetName val="Rate"/>
    </sheetNames>
    <sheetDataSet>
      <sheetData sheetId="0"/>
      <sheetData sheetId="1">
        <row r="2">
          <cell r="A2">
            <v>-999999</v>
          </cell>
          <cell r="B2">
            <v>0</v>
          </cell>
        </row>
        <row r="3">
          <cell r="A3">
            <v>5000</v>
          </cell>
          <cell r="B3">
            <v>0.05</v>
          </cell>
        </row>
        <row r="4">
          <cell r="A4">
            <v>10000</v>
          </cell>
          <cell r="B4">
            <v>0.06</v>
          </cell>
        </row>
        <row r="5">
          <cell r="A5">
            <v>20000</v>
          </cell>
          <cell r="B5">
            <v>7.0000000000000007E-2</v>
          </cell>
        </row>
        <row r="6">
          <cell r="A6">
            <v>40000</v>
          </cell>
          <cell r="B6">
            <v>0.08</v>
          </cell>
        </row>
        <row r="7">
          <cell r="A7">
            <v>70000</v>
          </cell>
          <cell r="B7">
            <v>0.09</v>
          </cell>
        </row>
        <row r="8">
          <cell r="A8">
            <v>100000</v>
          </cell>
          <cell r="B8">
            <v>0.1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genta Ornamental National"/>
      <sheetName val="Sheet1"/>
      <sheetName val="Rate"/>
    </sheetNames>
    <sheetDataSet>
      <sheetData sheetId="0"/>
      <sheetData sheetId="1"/>
      <sheetData sheetId="2">
        <row r="2">
          <cell r="A2">
            <v>-999999</v>
          </cell>
          <cell r="B2">
            <v>0</v>
          </cell>
        </row>
        <row r="3">
          <cell r="A3">
            <v>5000</v>
          </cell>
          <cell r="B3">
            <v>0.05</v>
          </cell>
        </row>
        <row r="4">
          <cell r="A4">
            <v>10000</v>
          </cell>
          <cell r="B4">
            <v>0.06</v>
          </cell>
        </row>
        <row r="5">
          <cell r="A5">
            <v>20000</v>
          </cell>
          <cell r="B5">
            <v>7.0000000000000007E-2</v>
          </cell>
        </row>
        <row r="6">
          <cell r="A6">
            <v>40000</v>
          </cell>
          <cell r="B6">
            <v>0.08</v>
          </cell>
        </row>
        <row r="7">
          <cell r="A7">
            <v>70000</v>
          </cell>
          <cell r="B7">
            <v>0.09</v>
          </cell>
        </row>
        <row r="8">
          <cell r="A8">
            <v>100000</v>
          </cell>
          <cell r="B8">
            <v>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and Explanation"/>
      <sheetName val="Order Input"/>
      <sheetName val="Golf Worksheet CA"/>
      <sheetName val="Golf Worksheet"/>
      <sheetName val="AcresRates"/>
      <sheetName val="Paks"/>
      <sheetName val="Rate"/>
      <sheetName val="Solution Suggestions"/>
    </sheetNames>
    <sheetDataSet>
      <sheetData sheetId="0" refreshError="1"/>
      <sheetData sheetId="1" refreshError="1"/>
      <sheetData sheetId="2" refreshError="1"/>
      <sheetData sheetId="3" refreshError="1"/>
      <sheetData sheetId="4" refreshError="1"/>
      <sheetData sheetId="5">
        <row r="34">
          <cell r="D34">
            <v>2</v>
          </cell>
          <cell r="E34">
            <v>0</v>
          </cell>
          <cell r="F34">
            <v>0</v>
          </cell>
          <cell r="G34">
            <v>0</v>
          </cell>
          <cell r="H34">
            <v>1</v>
          </cell>
          <cell r="I34">
            <v>2</v>
          </cell>
          <cell r="J34">
            <v>0</v>
          </cell>
          <cell r="K34">
            <v>1</v>
          </cell>
          <cell r="L34">
            <v>4</v>
          </cell>
          <cell r="M34">
            <v>0</v>
          </cell>
          <cell r="N34">
            <v>5</v>
          </cell>
        </row>
      </sheetData>
      <sheetData sheetId="6" refreshError="1"/>
      <sheetData sheetId="7">
        <row r="2">
          <cell r="C2">
            <v>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and Explanation"/>
      <sheetName val="Order Input"/>
      <sheetName val="Orn Worksheet CA"/>
      <sheetName val="Orn Worksheet"/>
      <sheetName val="AcresRates"/>
      <sheetName val="Paks"/>
      <sheetName val="Rate"/>
      <sheetName val="Solution Suggestions"/>
    </sheetNames>
    <sheetDataSet>
      <sheetData sheetId="0"/>
      <sheetData sheetId="1"/>
      <sheetData sheetId="2"/>
      <sheetData sheetId="3"/>
      <sheetData sheetId="4"/>
      <sheetData sheetId="5"/>
      <sheetData sheetId="6"/>
      <sheetData sheetId="7">
        <row r="2">
          <cell r="C2" t="e">
            <v>#N/A</v>
          </cell>
        </row>
        <row r="3">
          <cell r="C3">
            <v>25</v>
          </cell>
        </row>
        <row r="4">
          <cell r="C4" t="e">
            <v>#N/A</v>
          </cell>
        </row>
        <row r="5">
          <cell r="C5" t="e">
            <v>#N/A</v>
          </cell>
        </row>
        <row r="6">
          <cell r="C6">
            <v>100</v>
          </cell>
        </row>
        <row r="7">
          <cell r="C7" t="e">
            <v>#N/A</v>
          </cell>
        </row>
        <row r="8">
          <cell r="C8" t="e">
            <v>#N/A</v>
          </cell>
        </row>
        <row r="9">
          <cell r="C9">
            <v>60</v>
          </cell>
        </row>
        <row r="10">
          <cell r="C10" t="e">
            <v>#N/A</v>
          </cell>
        </row>
        <row r="11">
          <cell r="C11" t="e">
            <v>#N/A</v>
          </cell>
        </row>
        <row r="12">
          <cell r="C12" t="e">
            <v>#N/A</v>
          </cell>
        </row>
        <row r="13">
          <cell r="C13" t="e">
            <v>#N/A</v>
          </cell>
        </row>
        <row r="14">
          <cell r="C14" t="e">
            <v>#N/A</v>
          </cell>
        </row>
        <row r="15">
          <cell r="C15" t="e">
            <v>#N/A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Calc"/>
      <sheetName val="AcresRates"/>
      <sheetName val="Golf Worksheet"/>
      <sheetName val="Rate"/>
    </sheetNames>
    <sheetDataSet>
      <sheetData sheetId="0" refreshError="1"/>
      <sheetData sheetId="1">
        <row r="1">
          <cell r="A1" t="b">
            <v>1</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A1CC-A720-4DEF-8BE1-9BD3B2034B90}">
  <sheetPr>
    <pageSetUpPr fitToPage="1"/>
  </sheetPr>
  <dimension ref="A1:N121"/>
  <sheetViews>
    <sheetView showGridLines="0" tabSelected="1" zoomScaleNormal="100" zoomScalePageLayoutView="60" workbookViewId="0">
      <selection activeCell="N88" sqref="N88"/>
    </sheetView>
  </sheetViews>
  <sheetFormatPr defaultColWidth="11.42578125" defaultRowHeight="15" x14ac:dyDescent="0.25"/>
  <cols>
    <col min="1" max="1" width="34.140625" style="4" customWidth="1"/>
    <col min="2" max="2" width="11.5703125" style="4" customWidth="1"/>
    <col min="3" max="3" width="1.42578125" style="4" customWidth="1"/>
    <col min="4" max="4" width="10.5703125" style="4" customWidth="1"/>
    <col min="5" max="5" width="2.140625" style="4" bestFit="1" customWidth="1"/>
    <col min="6" max="6" width="14.42578125" style="4" customWidth="1"/>
    <col min="7" max="7" width="1.42578125" style="4" customWidth="1"/>
    <col min="8" max="8" width="28.42578125" style="4" customWidth="1"/>
    <col min="9" max="9" width="12.5703125" style="4" customWidth="1"/>
    <col min="10" max="10" width="1.85546875" style="4" customWidth="1"/>
    <col min="11" max="11" width="14.5703125" style="4" customWidth="1"/>
    <col min="12" max="12" width="1.42578125" style="4" customWidth="1"/>
    <col min="13" max="13" width="16.42578125" style="4" customWidth="1"/>
    <col min="14" max="16384" width="11.42578125" style="6"/>
  </cols>
  <sheetData>
    <row r="1" spans="1:13" ht="56.25" customHeight="1" x14ac:dyDescent="0.25">
      <c r="A1" s="203" t="s">
        <v>142</v>
      </c>
      <c r="B1" s="203"/>
      <c r="C1" s="203"/>
      <c r="D1" s="203"/>
      <c r="E1" s="203"/>
      <c r="F1" s="203"/>
      <c r="G1" s="203"/>
      <c r="H1" s="203"/>
      <c r="I1" s="203"/>
      <c r="J1" s="203"/>
      <c r="K1" s="203"/>
      <c r="L1" s="203"/>
      <c r="M1" s="203"/>
    </row>
    <row r="2" spans="1:13" ht="27.75" customHeight="1" x14ac:dyDescent="0.25">
      <c r="A2" s="204"/>
      <c r="B2" s="204"/>
      <c r="C2" s="204"/>
      <c r="D2" s="204"/>
      <c r="E2" s="204"/>
      <c r="F2" s="105"/>
    </row>
    <row r="3" spans="1:13" ht="21" customHeight="1" x14ac:dyDescent="0.3">
      <c r="A3" s="205" t="s">
        <v>143</v>
      </c>
      <c r="B3" s="205"/>
      <c r="C3" s="205"/>
      <c r="D3" s="205"/>
      <c r="E3" s="205"/>
      <c r="F3" s="205"/>
      <c r="G3" s="205"/>
      <c r="H3" s="205"/>
      <c r="I3" s="205"/>
      <c r="J3" s="206"/>
      <c r="K3" s="206"/>
      <c r="L3" s="206"/>
      <c r="M3" s="206"/>
    </row>
    <row r="4" spans="1:13" ht="19.5" customHeight="1" thickBot="1" x14ac:dyDescent="0.3">
      <c r="A4" s="207" t="s">
        <v>144</v>
      </c>
      <c r="B4" s="207"/>
      <c r="C4" s="207"/>
      <c r="D4" s="207"/>
      <c r="E4" s="207"/>
      <c r="F4" s="207"/>
      <c r="G4" s="207"/>
      <c r="H4" s="207"/>
      <c r="I4" s="207"/>
      <c r="J4" s="207"/>
      <c r="K4" s="207"/>
      <c r="L4" s="207"/>
      <c r="M4" s="207"/>
    </row>
    <row r="5" spans="1:13" ht="39" thickTop="1" x14ac:dyDescent="0.25">
      <c r="A5" s="107" t="s">
        <v>0</v>
      </c>
      <c r="B5" s="108" t="s">
        <v>139</v>
      </c>
      <c r="C5" s="108"/>
      <c r="D5" s="108" t="s">
        <v>1</v>
      </c>
      <c r="E5" s="108"/>
      <c r="F5" s="109" t="s">
        <v>2</v>
      </c>
      <c r="H5" s="107" t="s">
        <v>145</v>
      </c>
      <c r="I5" s="108" t="s">
        <v>139</v>
      </c>
      <c r="J5" s="108"/>
      <c r="K5" s="108" t="s">
        <v>1</v>
      </c>
      <c r="L5" s="108"/>
      <c r="M5" s="109" t="s">
        <v>2</v>
      </c>
    </row>
    <row r="6" spans="1:13" x14ac:dyDescent="0.25">
      <c r="A6" s="110" t="s">
        <v>29</v>
      </c>
      <c r="B6" s="111">
        <v>1137.5</v>
      </c>
      <c r="C6" s="112" t="s">
        <v>3</v>
      </c>
      <c r="D6" s="113">
        <v>0</v>
      </c>
      <c r="E6" s="114" t="s">
        <v>4</v>
      </c>
      <c r="F6" s="115">
        <f t="shared" ref="F6:F26" si="0">B6*D6</f>
        <v>0</v>
      </c>
      <c r="G6" s="116"/>
      <c r="H6" s="117" t="s">
        <v>92</v>
      </c>
      <c r="I6" s="118">
        <v>970</v>
      </c>
      <c r="J6" s="119" t="s">
        <v>3</v>
      </c>
      <c r="K6" s="113">
        <v>0</v>
      </c>
      <c r="L6" s="120" t="s">
        <v>4</v>
      </c>
      <c r="M6" s="115">
        <f t="shared" ref="M6:M7" si="1">I6*K6</f>
        <v>0</v>
      </c>
    </row>
    <row r="7" spans="1:13" ht="25.5" x14ac:dyDescent="0.25">
      <c r="A7" s="110" t="s">
        <v>82</v>
      </c>
      <c r="B7" s="111">
        <v>1025</v>
      </c>
      <c r="C7" s="112" t="s">
        <v>3</v>
      </c>
      <c r="D7" s="113">
        <v>0</v>
      </c>
      <c r="E7" s="114" t="s">
        <v>4</v>
      </c>
      <c r="F7" s="115">
        <f t="shared" si="0"/>
        <v>0</v>
      </c>
      <c r="G7" s="116"/>
      <c r="H7" s="117" t="s">
        <v>51</v>
      </c>
      <c r="I7" s="118">
        <v>685</v>
      </c>
      <c r="J7" s="119" t="s">
        <v>3</v>
      </c>
      <c r="K7" s="113">
        <v>0</v>
      </c>
      <c r="L7" s="120" t="s">
        <v>4</v>
      </c>
      <c r="M7" s="115">
        <f t="shared" si="1"/>
        <v>0</v>
      </c>
    </row>
    <row r="8" spans="1:13" x14ac:dyDescent="0.25">
      <c r="A8" s="110" t="s">
        <v>118</v>
      </c>
      <c r="B8" s="111">
        <v>2000</v>
      </c>
      <c r="C8" s="112" t="s">
        <v>3</v>
      </c>
      <c r="D8" s="113">
        <v>0</v>
      </c>
      <c r="E8" s="114" t="s">
        <v>4</v>
      </c>
      <c r="F8" s="115">
        <f t="shared" si="0"/>
        <v>0</v>
      </c>
      <c r="G8" s="116"/>
      <c r="H8" s="117" t="s">
        <v>77</v>
      </c>
      <c r="I8" s="118">
        <v>581.4</v>
      </c>
      <c r="J8" s="119" t="s">
        <v>3</v>
      </c>
      <c r="K8" s="113">
        <v>0</v>
      </c>
      <c r="L8" s="120" t="s">
        <v>4</v>
      </c>
      <c r="M8" s="115">
        <f>I8*K8</f>
        <v>0</v>
      </c>
    </row>
    <row r="9" spans="1:13" ht="25.5" x14ac:dyDescent="0.25">
      <c r="A9" s="110" t="s">
        <v>119</v>
      </c>
      <c r="B9" s="111">
        <v>1800</v>
      </c>
      <c r="C9" s="112" t="s">
        <v>3</v>
      </c>
      <c r="D9" s="113">
        <v>0</v>
      </c>
      <c r="E9" s="114" t="s">
        <v>4</v>
      </c>
      <c r="F9" s="115">
        <f t="shared" si="0"/>
        <v>0</v>
      </c>
      <c r="G9" s="116"/>
      <c r="H9" s="117" t="s">
        <v>53</v>
      </c>
      <c r="I9" s="118">
        <v>300</v>
      </c>
      <c r="J9" s="119" t="s">
        <v>3</v>
      </c>
      <c r="K9" s="113">
        <v>0</v>
      </c>
      <c r="L9" s="114" t="s">
        <v>4</v>
      </c>
      <c r="M9" s="115">
        <f t="shared" ref="M9:M33" si="2">I9*K9</f>
        <v>0</v>
      </c>
    </row>
    <row r="10" spans="1:13" ht="25.5" x14ac:dyDescent="0.25">
      <c r="A10" s="110" t="s">
        <v>146</v>
      </c>
      <c r="B10" s="111">
        <v>187.5</v>
      </c>
      <c r="C10" s="112" t="s">
        <v>3</v>
      </c>
      <c r="D10" s="113">
        <v>0</v>
      </c>
      <c r="E10" s="114" t="s">
        <v>4</v>
      </c>
      <c r="F10" s="115">
        <f t="shared" si="0"/>
        <v>0</v>
      </c>
      <c r="G10" s="116"/>
      <c r="H10" s="117" t="s">
        <v>54</v>
      </c>
      <c r="I10" s="118">
        <v>275</v>
      </c>
      <c r="J10" s="119" t="s">
        <v>3</v>
      </c>
      <c r="K10" s="113">
        <v>0</v>
      </c>
      <c r="L10" s="114" t="s">
        <v>4</v>
      </c>
      <c r="M10" s="115">
        <f t="shared" si="2"/>
        <v>0</v>
      </c>
    </row>
    <row r="11" spans="1:13" ht="25.5" x14ac:dyDescent="0.25">
      <c r="A11" s="110" t="s">
        <v>121</v>
      </c>
      <c r="B11" s="111">
        <v>168.9</v>
      </c>
      <c r="C11" s="112" t="s">
        <v>3</v>
      </c>
      <c r="D11" s="113">
        <v>0</v>
      </c>
      <c r="E11" s="114" t="s">
        <v>4</v>
      </c>
      <c r="F11" s="115">
        <f t="shared" si="0"/>
        <v>0</v>
      </c>
      <c r="G11" s="116"/>
      <c r="H11" s="110" t="s">
        <v>147</v>
      </c>
      <c r="I11" s="111">
        <v>1704</v>
      </c>
      <c r="J11" s="119" t="s">
        <v>3</v>
      </c>
      <c r="K11" s="113">
        <v>0</v>
      </c>
      <c r="L11" s="120" t="s">
        <v>4</v>
      </c>
      <c r="M11" s="115">
        <f t="shared" si="2"/>
        <v>0</v>
      </c>
    </row>
    <row r="12" spans="1:13" x14ac:dyDescent="0.25">
      <c r="A12" s="117" t="s">
        <v>148</v>
      </c>
      <c r="B12" s="118">
        <v>378</v>
      </c>
      <c r="C12" s="112" t="s">
        <v>3</v>
      </c>
      <c r="D12" s="113">
        <v>0</v>
      </c>
      <c r="E12" s="120" t="s">
        <v>4</v>
      </c>
      <c r="F12" s="115">
        <f t="shared" si="0"/>
        <v>0</v>
      </c>
      <c r="G12" s="116"/>
      <c r="H12" s="110" t="s">
        <v>149</v>
      </c>
      <c r="I12" s="111">
        <v>987</v>
      </c>
      <c r="J12" s="119" t="s">
        <v>3</v>
      </c>
      <c r="K12" s="113">
        <v>0</v>
      </c>
      <c r="L12" s="120" t="s">
        <v>4</v>
      </c>
      <c r="M12" s="115">
        <f t="shared" si="2"/>
        <v>0</v>
      </c>
    </row>
    <row r="13" spans="1:13" x14ac:dyDescent="0.25">
      <c r="A13" s="117" t="s">
        <v>150</v>
      </c>
      <c r="B13" s="118">
        <v>497</v>
      </c>
      <c r="C13" s="112" t="s">
        <v>3</v>
      </c>
      <c r="D13" s="113">
        <v>0</v>
      </c>
      <c r="E13" s="120" t="s">
        <v>4</v>
      </c>
      <c r="F13" s="115">
        <f t="shared" si="0"/>
        <v>0</v>
      </c>
      <c r="G13" s="116"/>
      <c r="H13" s="110" t="s">
        <v>151</v>
      </c>
      <c r="I13" s="111">
        <v>835</v>
      </c>
      <c r="J13" s="119" t="s">
        <v>3</v>
      </c>
      <c r="K13" s="113">
        <v>0</v>
      </c>
      <c r="L13" s="120" t="s">
        <v>4</v>
      </c>
      <c r="M13" s="115">
        <f t="shared" si="2"/>
        <v>0</v>
      </c>
    </row>
    <row r="14" spans="1:13" x14ac:dyDescent="0.25">
      <c r="A14" s="117" t="s">
        <v>152</v>
      </c>
      <c r="B14" s="118">
        <v>4800</v>
      </c>
      <c r="C14" s="112" t="s">
        <v>3</v>
      </c>
      <c r="D14" s="113">
        <v>0</v>
      </c>
      <c r="E14" s="120" t="s">
        <v>4</v>
      </c>
      <c r="F14" s="115">
        <f t="shared" si="0"/>
        <v>0</v>
      </c>
      <c r="G14" s="116"/>
      <c r="H14" s="110" t="s">
        <v>153</v>
      </c>
      <c r="I14" s="111">
        <v>640</v>
      </c>
      <c r="J14" s="119" t="s">
        <v>3</v>
      </c>
      <c r="K14" s="113">
        <v>0</v>
      </c>
      <c r="L14" s="120" t="s">
        <v>4</v>
      </c>
      <c r="M14" s="115">
        <f t="shared" si="2"/>
        <v>0</v>
      </c>
    </row>
    <row r="15" spans="1:13" ht="24" customHeight="1" x14ac:dyDescent="0.25">
      <c r="A15" s="117" t="s">
        <v>30</v>
      </c>
      <c r="B15" s="118">
        <v>255</v>
      </c>
      <c r="C15" s="112" t="s">
        <v>3</v>
      </c>
      <c r="D15" s="113">
        <v>0</v>
      </c>
      <c r="E15" s="120" t="s">
        <v>4</v>
      </c>
      <c r="F15" s="115">
        <f t="shared" si="0"/>
        <v>0</v>
      </c>
      <c r="G15" s="116"/>
      <c r="H15" s="110" t="s">
        <v>154</v>
      </c>
      <c r="I15" s="111">
        <v>1011</v>
      </c>
      <c r="J15" s="119" t="s">
        <v>3</v>
      </c>
      <c r="K15" s="113">
        <v>0</v>
      </c>
      <c r="L15" s="120" t="s">
        <v>4</v>
      </c>
      <c r="M15" s="115">
        <f t="shared" si="2"/>
        <v>0</v>
      </c>
    </row>
    <row r="16" spans="1:13" x14ac:dyDescent="0.25">
      <c r="A16" s="117" t="s">
        <v>31</v>
      </c>
      <c r="B16" s="118">
        <v>2450</v>
      </c>
      <c r="C16" s="112" t="s">
        <v>3</v>
      </c>
      <c r="D16" s="113">
        <v>0</v>
      </c>
      <c r="E16" s="120" t="s">
        <v>4</v>
      </c>
      <c r="F16" s="115">
        <f t="shared" si="0"/>
        <v>0</v>
      </c>
      <c r="G16" s="116"/>
      <c r="H16" s="117" t="s">
        <v>55</v>
      </c>
      <c r="I16" s="118">
        <v>317</v>
      </c>
      <c r="J16" s="119" t="s">
        <v>3</v>
      </c>
      <c r="K16" s="113">
        <v>0</v>
      </c>
      <c r="L16" s="120" t="s">
        <v>4</v>
      </c>
      <c r="M16" s="115">
        <f t="shared" si="2"/>
        <v>0</v>
      </c>
    </row>
    <row r="17" spans="1:13" x14ac:dyDescent="0.25">
      <c r="A17" s="117" t="s">
        <v>32</v>
      </c>
      <c r="B17" s="118">
        <v>166.5</v>
      </c>
      <c r="C17" s="112" t="s">
        <v>3</v>
      </c>
      <c r="D17" s="113">
        <v>0</v>
      </c>
      <c r="E17" s="114" t="s">
        <v>4</v>
      </c>
      <c r="F17" s="115">
        <f t="shared" si="0"/>
        <v>0</v>
      </c>
      <c r="G17" s="116"/>
      <c r="H17" s="117" t="s">
        <v>56</v>
      </c>
      <c r="I17" s="118">
        <v>2990</v>
      </c>
      <c r="J17" s="119" t="s">
        <v>3</v>
      </c>
      <c r="K17" s="113">
        <v>0</v>
      </c>
      <c r="L17" s="120" t="s">
        <v>4</v>
      </c>
      <c r="M17" s="115">
        <f t="shared" si="2"/>
        <v>0</v>
      </c>
    </row>
    <row r="18" spans="1:13" ht="25.5" x14ac:dyDescent="0.25">
      <c r="A18" s="117" t="s">
        <v>33</v>
      </c>
      <c r="B18" s="118">
        <v>158</v>
      </c>
      <c r="C18" s="112" t="s">
        <v>3</v>
      </c>
      <c r="D18" s="113">
        <v>0</v>
      </c>
      <c r="E18" s="114" t="s">
        <v>4</v>
      </c>
      <c r="F18" s="115">
        <f t="shared" si="0"/>
        <v>0</v>
      </c>
      <c r="G18" s="116"/>
      <c r="H18" s="117" t="s">
        <v>85</v>
      </c>
      <c r="I18" s="118">
        <v>741</v>
      </c>
      <c r="J18" s="119" t="s">
        <v>3</v>
      </c>
      <c r="K18" s="113">
        <v>0</v>
      </c>
      <c r="L18" s="120" t="s">
        <v>4</v>
      </c>
      <c r="M18" s="115">
        <f t="shared" si="2"/>
        <v>0</v>
      </c>
    </row>
    <row r="19" spans="1:13" ht="24" customHeight="1" x14ac:dyDescent="0.25">
      <c r="A19" s="117" t="s">
        <v>5</v>
      </c>
      <c r="B19" s="118">
        <v>1590</v>
      </c>
      <c r="C19" s="112" t="s">
        <v>3</v>
      </c>
      <c r="D19" s="113">
        <v>0</v>
      </c>
      <c r="E19" s="114" t="s">
        <v>4</v>
      </c>
      <c r="F19" s="115">
        <f t="shared" si="0"/>
        <v>0</v>
      </c>
      <c r="G19" s="116"/>
      <c r="H19" s="110" t="s">
        <v>93</v>
      </c>
      <c r="I19" s="111">
        <v>432</v>
      </c>
      <c r="J19" s="119" t="s">
        <v>3</v>
      </c>
      <c r="K19" s="113">
        <v>0</v>
      </c>
      <c r="L19" s="120" t="s">
        <v>4</v>
      </c>
      <c r="M19" s="115">
        <f t="shared" si="2"/>
        <v>0</v>
      </c>
    </row>
    <row r="20" spans="1:13" ht="25.5" x14ac:dyDescent="0.25">
      <c r="A20" s="117" t="s">
        <v>34</v>
      </c>
      <c r="B20" s="118">
        <v>1440</v>
      </c>
      <c r="C20" s="112" t="s">
        <v>3</v>
      </c>
      <c r="D20" s="113">
        <v>0</v>
      </c>
      <c r="E20" s="114" t="s">
        <v>4</v>
      </c>
      <c r="F20" s="115">
        <f t="shared" si="0"/>
        <v>0</v>
      </c>
      <c r="G20" s="116"/>
      <c r="H20" s="117" t="s">
        <v>124</v>
      </c>
      <c r="I20" s="118">
        <v>173.55</v>
      </c>
      <c r="J20" s="119" t="s">
        <v>3</v>
      </c>
      <c r="K20" s="113">
        <v>0</v>
      </c>
      <c r="L20" s="120" t="s">
        <v>4</v>
      </c>
      <c r="M20" s="115">
        <f t="shared" si="2"/>
        <v>0</v>
      </c>
    </row>
    <row r="21" spans="1:13" x14ac:dyDescent="0.25">
      <c r="A21" s="117" t="s">
        <v>6</v>
      </c>
      <c r="B21" s="118">
        <v>4140</v>
      </c>
      <c r="C21" s="112" t="s">
        <v>3</v>
      </c>
      <c r="D21" s="113">
        <v>0</v>
      </c>
      <c r="E21" s="114" t="s">
        <v>4</v>
      </c>
      <c r="F21" s="115">
        <f t="shared" si="0"/>
        <v>0</v>
      </c>
      <c r="G21" s="116"/>
      <c r="H21" s="117" t="s">
        <v>57</v>
      </c>
      <c r="I21" s="118">
        <v>740</v>
      </c>
      <c r="J21" s="119" t="s">
        <v>3</v>
      </c>
      <c r="K21" s="113">
        <v>0</v>
      </c>
      <c r="L21" s="120" t="s">
        <v>4</v>
      </c>
      <c r="M21" s="115">
        <f t="shared" si="2"/>
        <v>0</v>
      </c>
    </row>
    <row r="22" spans="1:13" ht="25.5" x14ac:dyDescent="0.25">
      <c r="A22" s="117" t="s">
        <v>35</v>
      </c>
      <c r="B22" s="118">
        <v>3825</v>
      </c>
      <c r="C22" s="112" t="s">
        <v>3</v>
      </c>
      <c r="D22" s="113">
        <v>0</v>
      </c>
      <c r="E22" s="114" t="s">
        <v>4</v>
      </c>
      <c r="F22" s="115">
        <f t="shared" si="0"/>
        <v>0</v>
      </c>
      <c r="G22" s="116"/>
      <c r="H22" s="117" t="s">
        <v>58</v>
      </c>
      <c r="I22" s="118">
        <v>240</v>
      </c>
      <c r="J22" s="119" t="s">
        <v>3</v>
      </c>
      <c r="K22" s="113">
        <v>0</v>
      </c>
      <c r="L22" s="120" t="s">
        <v>4</v>
      </c>
      <c r="M22" s="115">
        <f t="shared" si="2"/>
        <v>0</v>
      </c>
    </row>
    <row r="23" spans="1:13" x14ac:dyDescent="0.25">
      <c r="A23" s="117" t="s">
        <v>36</v>
      </c>
      <c r="B23" s="118">
        <v>122.5</v>
      </c>
      <c r="C23" s="112" t="s">
        <v>3</v>
      </c>
      <c r="D23" s="113">
        <v>0</v>
      </c>
      <c r="E23" s="114" t="s">
        <v>4</v>
      </c>
      <c r="F23" s="115">
        <f t="shared" si="0"/>
        <v>0</v>
      </c>
      <c r="G23" s="116"/>
      <c r="H23" s="110" t="s">
        <v>155</v>
      </c>
      <c r="I23" s="111">
        <v>1742.5</v>
      </c>
      <c r="J23" s="119" t="s">
        <v>3</v>
      </c>
      <c r="K23" s="113">
        <v>0</v>
      </c>
      <c r="L23" s="120" t="s">
        <v>4</v>
      </c>
      <c r="M23" s="115">
        <f t="shared" si="2"/>
        <v>0</v>
      </c>
    </row>
    <row r="24" spans="1:13" ht="25.5" x14ac:dyDescent="0.25">
      <c r="A24" s="117" t="s">
        <v>37</v>
      </c>
      <c r="B24" s="118">
        <v>106.25</v>
      </c>
      <c r="C24" s="112" t="s">
        <v>3</v>
      </c>
      <c r="D24" s="113">
        <v>0</v>
      </c>
      <c r="E24" s="114" t="s">
        <v>4</v>
      </c>
      <c r="F24" s="115">
        <f t="shared" si="0"/>
        <v>0</v>
      </c>
      <c r="G24" s="116"/>
      <c r="H24" s="110" t="s">
        <v>156</v>
      </c>
      <c r="I24" s="111">
        <v>410.5</v>
      </c>
      <c r="J24" s="119" t="s">
        <v>3</v>
      </c>
      <c r="K24" s="113">
        <v>0</v>
      </c>
      <c r="L24" s="120" t="s">
        <v>4</v>
      </c>
      <c r="M24" s="115">
        <f t="shared" si="2"/>
        <v>0</v>
      </c>
    </row>
    <row r="25" spans="1:13" x14ac:dyDescent="0.25">
      <c r="A25" s="117" t="s">
        <v>157</v>
      </c>
      <c r="B25" s="118">
        <v>1457</v>
      </c>
      <c r="C25" s="112" t="s">
        <v>3</v>
      </c>
      <c r="D25" s="113">
        <v>0</v>
      </c>
      <c r="E25" s="114" t="s">
        <v>4</v>
      </c>
      <c r="F25" s="115">
        <f t="shared" si="0"/>
        <v>0</v>
      </c>
      <c r="G25" s="116"/>
      <c r="H25" s="110" t="s">
        <v>158</v>
      </c>
      <c r="I25" s="111">
        <v>1652.5</v>
      </c>
      <c r="J25" s="119" t="s">
        <v>3</v>
      </c>
      <c r="K25" s="113">
        <v>0</v>
      </c>
      <c r="L25" s="120" t="s">
        <v>4</v>
      </c>
      <c r="M25" s="115">
        <f t="shared" si="2"/>
        <v>0</v>
      </c>
    </row>
    <row r="26" spans="1:13" x14ac:dyDescent="0.25">
      <c r="A26" s="117" t="s">
        <v>159</v>
      </c>
      <c r="B26" s="118">
        <v>2856</v>
      </c>
      <c r="C26" s="112" t="s">
        <v>3</v>
      </c>
      <c r="D26" s="113">
        <v>0</v>
      </c>
      <c r="E26" s="114" t="s">
        <v>4</v>
      </c>
      <c r="F26" s="115">
        <f t="shared" si="0"/>
        <v>0</v>
      </c>
      <c r="G26" s="116"/>
      <c r="H26" s="117" t="s">
        <v>59</v>
      </c>
      <c r="I26" s="118">
        <v>611</v>
      </c>
      <c r="J26" s="119" t="s">
        <v>3</v>
      </c>
      <c r="K26" s="113">
        <v>0</v>
      </c>
      <c r="L26" s="120" t="s">
        <v>4</v>
      </c>
      <c r="M26" s="115">
        <f t="shared" si="2"/>
        <v>0</v>
      </c>
    </row>
    <row r="27" spans="1:13" x14ac:dyDescent="0.25">
      <c r="A27" s="117" t="s">
        <v>38</v>
      </c>
      <c r="B27" s="118">
        <v>267.5</v>
      </c>
      <c r="C27" s="112" t="s">
        <v>3</v>
      </c>
      <c r="D27" s="113">
        <v>0</v>
      </c>
      <c r="E27" s="120" t="s">
        <v>4</v>
      </c>
      <c r="F27" s="115">
        <f>B27*D27</f>
        <v>0</v>
      </c>
      <c r="G27" s="116"/>
      <c r="H27" s="117" t="s">
        <v>10</v>
      </c>
      <c r="I27" s="118">
        <v>5910</v>
      </c>
      <c r="J27" s="119" t="s">
        <v>3</v>
      </c>
      <c r="K27" s="113">
        <v>0</v>
      </c>
      <c r="L27" s="120" t="s">
        <v>4</v>
      </c>
      <c r="M27" s="115">
        <f t="shared" si="2"/>
        <v>0</v>
      </c>
    </row>
    <row r="28" spans="1:13" ht="25.5" x14ac:dyDescent="0.25">
      <c r="A28" s="117" t="s">
        <v>39</v>
      </c>
      <c r="B28" s="118">
        <v>240</v>
      </c>
      <c r="C28" s="112" t="s">
        <v>3</v>
      </c>
      <c r="D28" s="113">
        <v>0</v>
      </c>
      <c r="E28" s="120" t="s">
        <v>4</v>
      </c>
      <c r="F28" s="115">
        <f>B28*D28</f>
        <v>0</v>
      </c>
      <c r="G28" s="116"/>
      <c r="H28" s="117" t="s">
        <v>60</v>
      </c>
      <c r="I28" s="118">
        <v>915.5</v>
      </c>
      <c r="J28" s="119" t="s">
        <v>3</v>
      </c>
      <c r="K28" s="113">
        <v>0</v>
      </c>
      <c r="L28" s="120" t="s">
        <v>4</v>
      </c>
      <c r="M28" s="115">
        <f t="shared" si="2"/>
        <v>0</v>
      </c>
    </row>
    <row r="29" spans="1:13" ht="25.5" x14ac:dyDescent="0.25">
      <c r="A29" s="117" t="s">
        <v>160</v>
      </c>
      <c r="B29" s="118">
        <v>888</v>
      </c>
      <c r="C29" s="112" t="s">
        <v>3</v>
      </c>
      <c r="D29" s="113">
        <v>0</v>
      </c>
      <c r="E29" s="120" t="s">
        <v>4</v>
      </c>
      <c r="F29" s="115">
        <f t="shared" ref="F29" si="3">B29*D29</f>
        <v>0</v>
      </c>
      <c r="G29" s="116"/>
      <c r="H29" s="117" t="s">
        <v>161</v>
      </c>
      <c r="I29" s="118">
        <v>831.5</v>
      </c>
      <c r="J29" s="119" t="s">
        <v>3</v>
      </c>
      <c r="K29" s="113">
        <v>0</v>
      </c>
      <c r="L29" s="120" t="s">
        <v>4</v>
      </c>
      <c r="M29" s="115">
        <f t="shared" si="2"/>
        <v>0</v>
      </c>
    </row>
    <row r="30" spans="1:13" x14ac:dyDescent="0.25">
      <c r="A30" s="110" t="s">
        <v>40</v>
      </c>
      <c r="B30" s="111">
        <v>265</v>
      </c>
      <c r="C30" s="112" t="s">
        <v>3</v>
      </c>
      <c r="D30" s="113">
        <v>0</v>
      </c>
      <c r="E30" s="114" t="s">
        <v>4</v>
      </c>
      <c r="F30" s="115">
        <f>B30*D30</f>
        <v>0</v>
      </c>
      <c r="G30" s="116"/>
      <c r="H30" s="117" t="s">
        <v>62</v>
      </c>
      <c r="I30" s="118">
        <v>555</v>
      </c>
      <c r="J30" s="119" t="s">
        <v>3</v>
      </c>
      <c r="K30" s="113">
        <v>0</v>
      </c>
      <c r="L30" s="120" t="s">
        <v>4</v>
      </c>
      <c r="M30" s="115">
        <f t="shared" si="2"/>
        <v>0</v>
      </c>
    </row>
    <row r="31" spans="1:13" ht="25.5" customHeight="1" x14ac:dyDescent="0.25">
      <c r="A31" s="110" t="s">
        <v>162</v>
      </c>
      <c r="B31" s="111">
        <v>454</v>
      </c>
      <c r="C31" s="112" t="s">
        <v>3</v>
      </c>
      <c r="D31" s="113">
        <v>0</v>
      </c>
      <c r="E31" s="114" t="s">
        <v>4</v>
      </c>
      <c r="F31" s="115">
        <f t="shared" ref="F31" si="4">B31*D31</f>
        <v>0</v>
      </c>
      <c r="G31" s="116"/>
      <c r="H31" s="117" t="s">
        <v>86</v>
      </c>
      <c r="I31" s="118">
        <v>1270</v>
      </c>
      <c r="J31" s="119" t="s">
        <v>3</v>
      </c>
      <c r="K31" s="113">
        <v>0</v>
      </c>
      <c r="L31" s="114" t="s">
        <v>4</v>
      </c>
      <c r="M31" s="115">
        <f t="shared" si="2"/>
        <v>0</v>
      </c>
    </row>
    <row r="32" spans="1:13" ht="25.5" x14ac:dyDescent="0.25">
      <c r="A32" s="110" t="s">
        <v>41</v>
      </c>
      <c r="B32" s="111">
        <v>468</v>
      </c>
      <c r="C32" s="112" t="s">
        <v>3</v>
      </c>
      <c r="D32" s="113">
        <v>0</v>
      </c>
      <c r="E32" s="114" t="s">
        <v>4</v>
      </c>
      <c r="F32" s="115">
        <f>B32*D32</f>
        <v>0</v>
      </c>
      <c r="G32" s="116"/>
      <c r="H32" s="117" t="s">
        <v>163</v>
      </c>
      <c r="I32" s="118">
        <v>725</v>
      </c>
      <c r="J32" s="119" t="s">
        <v>3</v>
      </c>
      <c r="K32" s="113">
        <v>0</v>
      </c>
      <c r="L32" s="114" t="s">
        <v>4</v>
      </c>
      <c r="M32" s="115">
        <f t="shared" si="2"/>
        <v>0</v>
      </c>
    </row>
    <row r="33" spans="1:13" ht="25.5" x14ac:dyDescent="0.25">
      <c r="A33" s="110" t="s">
        <v>83</v>
      </c>
      <c r="B33" s="111">
        <v>878</v>
      </c>
      <c r="C33" s="112" t="s">
        <v>3</v>
      </c>
      <c r="D33" s="113">
        <v>0</v>
      </c>
      <c r="E33" s="120" t="s">
        <v>4</v>
      </c>
      <c r="F33" s="115">
        <f>B33*D33</f>
        <v>0</v>
      </c>
      <c r="G33" s="116"/>
      <c r="H33" s="117" t="s">
        <v>87</v>
      </c>
      <c r="I33" s="118">
        <v>286</v>
      </c>
      <c r="J33" s="119" t="s">
        <v>3</v>
      </c>
      <c r="K33" s="113">
        <v>0</v>
      </c>
      <c r="L33" s="114" t="s">
        <v>4</v>
      </c>
      <c r="M33" s="115">
        <f t="shared" si="2"/>
        <v>0</v>
      </c>
    </row>
    <row r="34" spans="1:13" x14ac:dyDescent="0.25">
      <c r="A34" s="110" t="s">
        <v>42</v>
      </c>
      <c r="B34" s="111">
        <v>85</v>
      </c>
      <c r="C34" s="112" t="s">
        <v>3</v>
      </c>
      <c r="D34" s="113">
        <v>0</v>
      </c>
      <c r="E34" s="120" t="s">
        <v>4</v>
      </c>
      <c r="F34" s="115">
        <f>B34*D34</f>
        <v>0</v>
      </c>
      <c r="G34" s="116"/>
      <c r="H34" s="208" t="s">
        <v>164</v>
      </c>
      <c r="I34" s="209"/>
      <c r="J34" s="209"/>
      <c r="K34" s="209"/>
      <c r="L34" s="209"/>
      <c r="M34" s="210"/>
    </row>
    <row r="35" spans="1:13" x14ac:dyDescent="0.25">
      <c r="A35" s="110" t="s">
        <v>43</v>
      </c>
      <c r="B35" s="111">
        <v>210</v>
      </c>
      <c r="C35" s="112" t="s">
        <v>3</v>
      </c>
      <c r="D35" s="113">
        <v>0</v>
      </c>
      <c r="E35" s="114" t="s">
        <v>4</v>
      </c>
      <c r="F35" s="115">
        <f>B35*D35</f>
        <v>0</v>
      </c>
      <c r="G35" s="121"/>
      <c r="H35" s="117" t="s">
        <v>165</v>
      </c>
      <c r="I35" s="118">
        <v>8181</v>
      </c>
      <c r="J35" s="112" t="s">
        <v>3</v>
      </c>
      <c r="K35" s="113">
        <v>0</v>
      </c>
      <c r="L35" s="120" t="s">
        <v>4</v>
      </c>
      <c r="M35" s="115">
        <f>I35*K35</f>
        <v>0</v>
      </c>
    </row>
    <row r="36" spans="1:13" x14ac:dyDescent="0.25">
      <c r="A36" s="110" t="s">
        <v>44</v>
      </c>
      <c r="B36" s="111">
        <v>217.5</v>
      </c>
      <c r="C36" s="112" t="s">
        <v>3</v>
      </c>
      <c r="D36" s="113">
        <v>0</v>
      </c>
      <c r="E36" s="114" t="s">
        <v>4</v>
      </c>
      <c r="F36" s="115">
        <f t="shared" ref="F36:F39" si="5">B36*D36</f>
        <v>0</v>
      </c>
      <c r="G36" s="121"/>
      <c r="H36" s="117" t="s">
        <v>166</v>
      </c>
      <c r="I36" s="118">
        <v>8355</v>
      </c>
      <c r="J36" s="112"/>
      <c r="K36" s="113">
        <v>0</v>
      </c>
      <c r="L36" s="120" t="s">
        <v>4</v>
      </c>
      <c r="M36" s="115">
        <f>I36*K36</f>
        <v>0</v>
      </c>
    </row>
    <row r="37" spans="1:13" ht="14.25" customHeight="1" x14ac:dyDescent="0.25">
      <c r="A37" s="117" t="s">
        <v>167</v>
      </c>
      <c r="B37" s="118">
        <v>1893</v>
      </c>
      <c r="C37" s="112" t="s">
        <v>3</v>
      </c>
      <c r="D37" s="113">
        <v>0</v>
      </c>
      <c r="E37" s="114" t="s">
        <v>4</v>
      </c>
      <c r="F37" s="115">
        <f t="shared" si="5"/>
        <v>0</v>
      </c>
      <c r="G37" s="121"/>
      <c r="H37" s="117" t="s">
        <v>168</v>
      </c>
      <c r="I37" s="118">
        <v>12283</v>
      </c>
      <c r="J37" s="112" t="s">
        <v>3</v>
      </c>
      <c r="K37" s="113">
        <v>0</v>
      </c>
      <c r="L37" s="120" t="s">
        <v>4</v>
      </c>
      <c r="M37" s="115">
        <f>I37*K37</f>
        <v>0</v>
      </c>
    </row>
    <row r="38" spans="1:13" ht="25.5" x14ac:dyDescent="0.25">
      <c r="A38" s="117" t="s">
        <v>169</v>
      </c>
      <c r="B38" s="118">
        <v>1617</v>
      </c>
      <c r="C38" s="112" t="s">
        <v>3</v>
      </c>
      <c r="D38" s="113">
        <v>0</v>
      </c>
      <c r="E38" s="114" t="s">
        <v>4</v>
      </c>
      <c r="F38" s="115">
        <f t="shared" si="5"/>
        <v>0</v>
      </c>
      <c r="G38" s="121"/>
      <c r="H38" s="117" t="s">
        <v>170</v>
      </c>
      <c r="I38" s="118">
        <v>5657</v>
      </c>
      <c r="J38" s="112" t="s">
        <v>3</v>
      </c>
      <c r="K38" s="113">
        <v>0</v>
      </c>
      <c r="L38" s="120" t="s">
        <v>4</v>
      </c>
      <c r="M38" s="115">
        <f>I38*K38</f>
        <v>0</v>
      </c>
    </row>
    <row r="39" spans="1:13" x14ac:dyDescent="0.25">
      <c r="A39" s="117" t="s">
        <v>171</v>
      </c>
      <c r="B39" s="118">
        <v>3404</v>
      </c>
      <c r="C39" s="112" t="s">
        <v>3</v>
      </c>
      <c r="D39" s="113">
        <v>0</v>
      </c>
      <c r="E39" s="114" t="s">
        <v>4</v>
      </c>
      <c r="F39" s="115">
        <f t="shared" si="5"/>
        <v>0</v>
      </c>
      <c r="G39" s="121"/>
      <c r="H39" s="117" t="s">
        <v>172</v>
      </c>
      <c r="I39" s="118">
        <v>5834</v>
      </c>
      <c r="J39" s="112" t="s">
        <v>3</v>
      </c>
      <c r="K39" s="113">
        <v>0</v>
      </c>
      <c r="L39" s="120" t="s">
        <v>4</v>
      </c>
      <c r="M39" s="115">
        <f t="shared" ref="M39:M46" si="6">I39*K39</f>
        <v>0</v>
      </c>
    </row>
    <row r="40" spans="1:13" x14ac:dyDescent="0.25">
      <c r="A40" s="110" t="s">
        <v>173</v>
      </c>
      <c r="B40" s="111">
        <v>1920</v>
      </c>
      <c r="C40" s="112" t="s">
        <v>3</v>
      </c>
      <c r="D40" s="113">
        <v>0</v>
      </c>
      <c r="E40" s="114" t="s">
        <v>4</v>
      </c>
      <c r="F40" s="115">
        <f>B40*D40</f>
        <v>0</v>
      </c>
      <c r="G40" s="121"/>
      <c r="H40" s="117" t="s">
        <v>174</v>
      </c>
      <c r="I40" s="118">
        <v>15588</v>
      </c>
      <c r="J40" s="112" t="s">
        <v>3</v>
      </c>
      <c r="K40" s="113">
        <v>0</v>
      </c>
      <c r="L40" s="120" t="s">
        <v>4</v>
      </c>
      <c r="M40" s="115">
        <f t="shared" si="6"/>
        <v>0</v>
      </c>
    </row>
    <row r="41" spans="1:13" x14ac:dyDescent="0.25">
      <c r="A41" s="110" t="s">
        <v>175</v>
      </c>
      <c r="B41" s="111">
        <v>1728</v>
      </c>
      <c r="C41" s="112" t="s">
        <v>3</v>
      </c>
      <c r="D41" s="113">
        <v>0</v>
      </c>
      <c r="E41" s="114" t="s">
        <v>4</v>
      </c>
      <c r="F41" s="115">
        <f t="shared" ref="F41:F51" si="7">B41*D41</f>
        <v>0</v>
      </c>
      <c r="G41" s="121"/>
      <c r="H41" s="117" t="s">
        <v>176</v>
      </c>
      <c r="I41" s="118">
        <v>9008</v>
      </c>
      <c r="J41" s="112" t="s">
        <v>3</v>
      </c>
      <c r="K41" s="113">
        <v>0</v>
      </c>
      <c r="L41" s="120" t="s">
        <v>4</v>
      </c>
      <c r="M41" s="115">
        <f t="shared" si="6"/>
        <v>0</v>
      </c>
    </row>
    <row r="42" spans="1:13" x14ac:dyDescent="0.25">
      <c r="A42" s="117" t="s">
        <v>45</v>
      </c>
      <c r="B42" s="118">
        <v>536</v>
      </c>
      <c r="C42" s="112" t="s">
        <v>3</v>
      </c>
      <c r="D42" s="113">
        <v>0</v>
      </c>
      <c r="E42" s="114" t="s">
        <v>4</v>
      </c>
      <c r="F42" s="115">
        <f t="shared" si="7"/>
        <v>0</v>
      </c>
      <c r="G42" s="121"/>
      <c r="H42" s="117" t="s">
        <v>177</v>
      </c>
      <c r="I42" s="118">
        <v>20068</v>
      </c>
      <c r="J42" s="112" t="s">
        <v>3</v>
      </c>
      <c r="K42" s="113">
        <v>0</v>
      </c>
      <c r="L42" s="120" t="s">
        <v>4</v>
      </c>
      <c r="M42" s="115">
        <f t="shared" si="6"/>
        <v>0</v>
      </c>
    </row>
    <row r="43" spans="1:13" x14ac:dyDescent="0.25">
      <c r="A43" s="117" t="s">
        <v>46</v>
      </c>
      <c r="B43" s="118">
        <v>5080</v>
      </c>
      <c r="C43" s="112" t="s">
        <v>3</v>
      </c>
      <c r="D43" s="113">
        <v>0</v>
      </c>
      <c r="E43" s="120" t="s">
        <v>4</v>
      </c>
      <c r="F43" s="115">
        <f t="shared" si="7"/>
        <v>0</v>
      </c>
      <c r="G43" s="121"/>
      <c r="H43" s="117" t="s">
        <v>178</v>
      </c>
      <c r="I43" s="118">
        <v>6992</v>
      </c>
      <c r="J43" s="112" t="s">
        <v>3</v>
      </c>
      <c r="K43" s="113">
        <v>0</v>
      </c>
      <c r="L43" s="120" t="s">
        <v>4</v>
      </c>
      <c r="M43" s="115">
        <f t="shared" si="6"/>
        <v>0</v>
      </c>
    </row>
    <row r="44" spans="1:13" ht="15.75" customHeight="1" x14ac:dyDescent="0.25">
      <c r="A44" s="117" t="s">
        <v>24</v>
      </c>
      <c r="B44" s="118">
        <v>378</v>
      </c>
      <c r="C44" s="112" t="s">
        <v>3</v>
      </c>
      <c r="D44" s="113">
        <v>0</v>
      </c>
      <c r="E44" s="120" t="s">
        <v>4</v>
      </c>
      <c r="F44" s="115">
        <f t="shared" si="7"/>
        <v>0</v>
      </c>
      <c r="G44" s="121"/>
      <c r="H44" s="117" t="s">
        <v>179</v>
      </c>
      <c r="I44" s="118">
        <v>9793</v>
      </c>
      <c r="J44" s="112" t="s">
        <v>3</v>
      </c>
      <c r="K44" s="113">
        <v>0</v>
      </c>
      <c r="L44" s="120" t="s">
        <v>4</v>
      </c>
      <c r="M44" s="115">
        <f t="shared" si="6"/>
        <v>0</v>
      </c>
    </row>
    <row r="45" spans="1:13" x14ac:dyDescent="0.25">
      <c r="A45" s="117" t="s">
        <v>84</v>
      </c>
      <c r="B45" s="118">
        <v>1793</v>
      </c>
      <c r="C45" s="112" t="s">
        <v>3</v>
      </c>
      <c r="D45" s="113">
        <v>0</v>
      </c>
      <c r="E45" s="120" t="s">
        <v>4</v>
      </c>
      <c r="F45" s="115">
        <f t="shared" si="7"/>
        <v>0</v>
      </c>
      <c r="G45" s="121"/>
      <c r="H45" s="117" t="s">
        <v>180</v>
      </c>
      <c r="I45" s="118">
        <v>3734</v>
      </c>
      <c r="J45" s="112" t="s">
        <v>3</v>
      </c>
      <c r="K45" s="113">
        <v>0</v>
      </c>
      <c r="L45" s="120" t="s">
        <v>4</v>
      </c>
      <c r="M45" s="115">
        <f t="shared" si="6"/>
        <v>0</v>
      </c>
    </row>
    <row r="46" spans="1:13" x14ac:dyDescent="0.25">
      <c r="A46" s="117" t="s">
        <v>7</v>
      </c>
      <c r="B46" s="118">
        <v>602</v>
      </c>
      <c r="C46" s="112" t="s">
        <v>3</v>
      </c>
      <c r="D46" s="113">
        <v>0</v>
      </c>
      <c r="E46" s="120" t="s">
        <v>4</v>
      </c>
      <c r="F46" s="115">
        <f t="shared" si="7"/>
        <v>0</v>
      </c>
      <c r="G46" s="121"/>
      <c r="H46" s="122" t="s">
        <v>181</v>
      </c>
      <c r="I46" s="123">
        <v>19478</v>
      </c>
      <c r="J46" s="124" t="s">
        <v>3</v>
      </c>
      <c r="K46" s="113">
        <v>0</v>
      </c>
      <c r="L46" s="120" t="s">
        <v>4</v>
      </c>
      <c r="M46" s="115">
        <f t="shared" si="6"/>
        <v>0</v>
      </c>
    </row>
    <row r="47" spans="1:13" ht="28.5" thickBot="1" x14ac:dyDescent="0.3">
      <c r="A47" s="117" t="s">
        <v>8</v>
      </c>
      <c r="B47" s="118">
        <v>5910</v>
      </c>
      <c r="C47" s="112" t="s">
        <v>3</v>
      </c>
      <c r="D47" s="113">
        <v>0</v>
      </c>
      <c r="E47" s="120" t="s">
        <v>4</v>
      </c>
      <c r="F47" s="115">
        <f t="shared" si="7"/>
        <v>0</v>
      </c>
      <c r="G47" s="121"/>
      <c r="H47" s="125" t="s">
        <v>182</v>
      </c>
      <c r="I47" s="126">
        <v>3096</v>
      </c>
      <c r="J47" s="127" t="s">
        <v>3</v>
      </c>
      <c r="K47" s="128">
        <v>0</v>
      </c>
      <c r="L47" s="129" t="s">
        <v>4</v>
      </c>
      <c r="M47" s="130">
        <f>I47*K47</f>
        <v>0</v>
      </c>
    </row>
    <row r="48" spans="1:13" ht="28.5" customHeight="1" thickTop="1" thickBot="1" x14ac:dyDescent="0.3">
      <c r="A48" s="117" t="s">
        <v>47</v>
      </c>
      <c r="B48" s="118">
        <v>367</v>
      </c>
      <c r="C48" s="112" t="s">
        <v>3</v>
      </c>
      <c r="D48" s="113">
        <v>0</v>
      </c>
      <c r="E48" s="120" t="s">
        <v>4</v>
      </c>
      <c r="F48" s="115">
        <f t="shared" si="7"/>
        <v>0</v>
      </c>
      <c r="G48" s="121"/>
      <c r="H48" s="125" t="s">
        <v>183</v>
      </c>
      <c r="I48" s="126">
        <v>5686</v>
      </c>
      <c r="J48" s="127" t="s">
        <v>3</v>
      </c>
      <c r="K48" s="128">
        <v>0</v>
      </c>
      <c r="L48" s="129" t="s">
        <v>4</v>
      </c>
      <c r="M48" s="130">
        <f>I48*K48</f>
        <v>0</v>
      </c>
    </row>
    <row r="49" spans="1:13" ht="15.75" thickTop="1" x14ac:dyDescent="0.25">
      <c r="A49" s="117" t="s">
        <v>48</v>
      </c>
      <c r="B49" s="118">
        <v>2202</v>
      </c>
      <c r="C49" s="112" t="s">
        <v>3</v>
      </c>
      <c r="D49" s="113">
        <v>0</v>
      </c>
      <c r="E49" s="120" t="s">
        <v>4</v>
      </c>
      <c r="F49" s="115">
        <f t="shared" si="7"/>
        <v>0</v>
      </c>
      <c r="G49" s="121"/>
      <c r="H49" s="6"/>
      <c r="I49" s="6"/>
      <c r="J49" s="6"/>
      <c r="K49" s="6"/>
      <c r="L49" s="6"/>
      <c r="M49" s="6"/>
    </row>
    <row r="50" spans="1:13" x14ac:dyDescent="0.25">
      <c r="A50" s="117" t="s">
        <v>49</v>
      </c>
      <c r="B50" s="118">
        <v>470</v>
      </c>
      <c r="C50" s="112" t="s">
        <v>3</v>
      </c>
      <c r="D50" s="113">
        <v>0</v>
      </c>
      <c r="E50" s="114" t="s">
        <v>4</v>
      </c>
      <c r="F50" s="115">
        <f t="shared" si="7"/>
        <v>0</v>
      </c>
      <c r="G50" s="121"/>
      <c r="H50" s="6"/>
      <c r="I50" s="6"/>
      <c r="J50" s="6"/>
      <c r="K50" s="6"/>
      <c r="L50" s="6"/>
      <c r="M50" s="6"/>
    </row>
    <row r="51" spans="1:13" ht="25.5" x14ac:dyDescent="0.25">
      <c r="A51" s="117" t="s">
        <v>184</v>
      </c>
      <c r="B51" s="118">
        <v>400</v>
      </c>
      <c r="C51" s="112" t="s">
        <v>3</v>
      </c>
      <c r="D51" s="113">
        <v>0</v>
      </c>
      <c r="E51" s="114" t="s">
        <v>4</v>
      </c>
      <c r="F51" s="115">
        <f t="shared" si="7"/>
        <v>0</v>
      </c>
      <c r="G51" s="121"/>
      <c r="H51" s="6"/>
      <c r="I51" s="6"/>
      <c r="J51" s="6"/>
      <c r="K51" s="6"/>
      <c r="L51" s="6"/>
      <c r="M51" s="6"/>
    </row>
    <row r="52" spans="1:13" x14ac:dyDescent="0.25">
      <c r="A52" s="117" t="s">
        <v>99</v>
      </c>
      <c r="B52" s="118">
        <v>352.5</v>
      </c>
      <c r="C52" s="112" t="s">
        <v>3</v>
      </c>
      <c r="D52" s="113">
        <v>0</v>
      </c>
      <c r="E52" s="114" t="s">
        <v>4</v>
      </c>
      <c r="F52" s="115">
        <f>B52*D52</f>
        <v>0</v>
      </c>
      <c r="G52" s="121"/>
      <c r="H52" s="6"/>
      <c r="I52" s="6"/>
      <c r="J52" s="6"/>
      <c r="K52" s="6"/>
      <c r="L52" s="6"/>
      <c r="M52" s="6"/>
    </row>
    <row r="53" spans="1:13" ht="25.5" x14ac:dyDescent="0.25">
      <c r="A53" s="117" t="s">
        <v>185</v>
      </c>
      <c r="B53" s="118">
        <v>291.5</v>
      </c>
      <c r="C53" s="112" t="s">
        <v>3</v>
      </c>
      <c r="D53" s="113">
        <v>0</v>
      </c>
      <c r="E53" s="114" t="s">
        <v>4</v>
      </c>
      <c r="F53" s="115">
        <f t="shared" ref="F53:F54" si="8">B53*D53</f>
        <v>0</v>
      </c>
      <c r="G53" s="121"/>
      <c r="H53" s="6"/>
      <c r="I53" s="6"/>
      <c r="J53" s="6"/>
      <c r="K53" s="6"/>
      <c r="L53" s="6"/>
      <c r="M53" s="6"/>
    </row>
    <row r="54" spans="1:13" ht="15.75" thickBot="1" x14ac:dyDescent="0.3">
      <c r="A54" s="125" t="s">
        <v>101</v>
      </c>
      <c r="B54" s="126">
        <v>2332</v>
      </c>
      <c r="C54" s="127" t="s">
        <v>3</v>
      </c>
      <c r="D54" s="128">
        <v>0</v>
      </c>
      <c r="E54" s="129" t="s">
        <v>4</v>
      </c>
      <c r="F54" s="130">
        <f t="shared" si="8"/>
        <v>0</v>
      </c>
      <c r="G54" s="121"/>
    </row>
    <row r="55" spans="1:13" ht="15.75" thickTop="1" x14ac:dyDescent="0.25">
      <c r="A55" s="6"/>
      <c r="B55" s="6"/>
      <c r="C55" s="6"/>
      <c r="D55" s="6"/>
      <c r="E55" s="6"/>
      <c r="F55" s="6"/>
      <c r="G55" s="121"/>
    </row>
    <row r="56" spans="1:13" x14ac:dyDescent="0.25">
      <c r="A56" s="20" t="s">
        <v>186</v>
      </c>
      <c r="B56" s="6"/>
      <c r="C56" s="6"/>
      <c r="D56" s="6"/>
      <c r="E56" s="6"/>
      <c r="F56" s="6"/>
      <c r="G56" s="121"/>
    </row>
    <row r="57" spans="1:13" x14ac:dyDescent="0.25">
      <c r="A57" s="6"/>
      <c r="B57" s="6"/>
      <c r="C57" s="6"/>
      <c r="D57" s="6"/>
      <c r="E57" s="6"/>
      <c r="F57" s="6"/>
      <c r="G57" s="121"/>
    </row>
    <row r="58" spans="1:13" x14ac:dyDescent="0.25">
      <c r="A58" s="6"/>
      <c r="B58" s="6"/>
      <c r="C58" s="6"/>
      <c r="D58" s="6"/>
      <c r="E58" s="6"/>
      <c r="F58" s="6"/>
      <c r="G58" s="121"/>
    </row>
    <row r="59" spans="1:13" x14ac:dyDescent="0.25">
      <c r="A59" s="6"/>
      <c r="B59" s="6"/>
      <c r="C59" s="6"/>
      <c r="D59" s="6"/>
      <c r="E59" s="6"/>
      <c r="F59" s="6"/>
      <c r="G59" s="121"/>
    </row>
    <row r="60" spans="1:13" x14ac:dyDescent="0.25">
      <c r="A60" s="6"/>
      <c r="B60" s="6"/>
      <c r="C60" s="6"/>
      <c r="D60" s="6"/>
      <c r="E60" s="6"/>
      <c r="F60" s="6"/>
      <c r="G60" s="121"/>
    </row>
    <row r="61" spans="1:13" ht="57.75" customHeight="1" x14ac:dyDescent="0.25">
      <c r="G61" s="121"/>
    </row>
    <row r="62" spans="1:13" x14ac:dyDescent="0.25">
      <c r="G62" s="121"/>
    </row>
    <row r="63" spans="1:13" x14ac:dyDescent="0.25">
      <c r="G63" s="121"/>
    </row>
    <row r="64" spans="1:13" x14ac:dyDescent="0.25">
      <c r="G64" s="121"/>
    </row>
    <row r="65" spans="1:13" x14ac:dyDescent="0.25">
      <c r="G65" s="121"/>
    </row>
    <row r="66" spans="1:13" ht="18.75" x14ac:dyDescent="0.3">
      <c r="G66" s="121"/>
      <c r="H66" s="131"/>
      <c r="I66" s="131"/>
      <c r="J66" s="132"/>
      <c r="K66" s="132"/>
      <c r="L66" s="132"/>
      <c r="M66" s="132"/>
    </row>
    <row r="67" spans="1:13" ht="15" customHeight="1" x14ac:dyDescent="0.3">
      <c r="G67" s="131"/>
    </row>
    <row r="68" spans="1:13" ht="21" customHeight="1" x14ac:dyDescent="0.3">
      <c r="A68" s="131" t="s">
        <v>143</v>
      </c>
      <c r="B68" s="131"/>
      <c r="C68" s="131"/>
      <c r="D68" s="131"/>
      <c r="E68" s="131"/>
      <c r="F68" s="131"/>
      <c r="G68" s="121"/>
    </row>
    <row r="69" spans="1:13" ht="25.5" customHeight="1" thickBot="1" x14ac:dyDescent="0.3">
      <c r="A69" s="4" t="s">
        <v>144</v>
      </c>
      <c r="G69" s="121"/>
    </row>
    <row r="70" spans="1:13" ht="60" customHeight="1" thickTop="1" x14ac:dyDescent="0.25">
      <c r="A70" s="133" t="s">
        <v>12</v>
      </c>
      <c r="B70" s="134" t="s">
        <v>187</v>
      </c>
      <c r="C70" s="134"/>
      <c r="D70" s="134" t="s">
        <v>1</v>
      </c>
      <c r="E70" s="134"/>
      <c r="F70" s="135" t="s">
        <v>2</v>
      </c>
      <c r="G70" s="121"/>
      <c r="H70" s="136" t="s">
        <v>16</v>
      </c>
      <c r="I70" s="134" t="s">
        <v>103</v>
      </c>
      <c r="J70" s="134"/>
      <c r="K70" s="134" t="s">
        <v>188</v>
      </c>
      <c r="L70" s="137"/>
      <c r="M70" s="135" t="s">
        <v>2</v>
      </c>
    </row>
    <row r="71" spans="1:13" ht="21.75" customHeight="1" x14ac:dyDescent="0.3">
      <c r="A71" s="117" t="s">
        <v>63</v>
      </c>
      <c r="B71" s="118">
        <v>115.63</v>
      </c>
      <c r="C71" s="112" t="s">
        <v>3</v>
      </c>
      <c r="D71" s="113">
        <v>0</v>
      </c>
      <c r="E71" s="114" t="s">
        <v>4</v>
      </c>
      <c r="F71" s="138">
        <f t="shared" ref="F71:F94" si="9">B71*D71</f>
        <v>0</v>
      </c>
      <c r="G71" s="131"/>
      <c r="H71" s="185" t="s">
        <v>74</v>
      </c>
      <c r="I71" s="187">
        <v>14.5</v>
      </c>
      <c r="J71" s="189" t="s">
        <v>3</v>
      </c>
      <c r="K71" s="191">
        <v>0</v>
      </c>
      <c r="L71" s="193" t="s">
        <v>4</v>
      </c>
      <c r="M71" s="195">
        <f>I71*K71</f>
        <v>0</v>
      </c>
    </row>
    <row r="72" spans="1:13" x14ac:dyDescent="0.25">
      <c r="A72" s="117" t="s">
        <v>109</v>
      </c>
      <c r="B72" s="118">
        <v>95</v>
      </c>
      <c r="C72" s="112" t="s">
        <v>3</v>
      </c>
      <c r="D72" s="113">
        <v>0</v>
      </c>
      <c r="E72" s="114" t="s">
        <v>4</v>
      </c>
      <c r="F72" s="138">
        <f t="shared" si="9"/>
        <v>0</v>
      </c>
      <c r="H72" s="197"/>
      <c r="I72" s="198"/>
      <c r="J72" s="199"/>
      <c r="K72" s="200"/>
      <c r="L72" s="201"/>
      <c r="M72" s="202"/>
    </row>
    <row r="73" spans="1:13" x14ac:dyDescent="0.25">
      <c r="A73" s="117" t="s">
        <v>88</v>
      </c>
      <c r="B73" s="118">
        <v>45</v>
      </c>
      <c r="C73" s="112" t="s">
        <v>3</v>
      </c>
      <c r="D73" s="113">
        <v>0</v>
      </c>
      <c r="E73" s="114" t="s">
        <v>4</v>
      </c>
      <c r="F73" s="138">
        <f t="shared" si="9"/>
        <v>0</v>
      </c>
      <c r="G73" s="139"/>
      <c r="H73" s="185" t="s">
        <v>75</v>
      </c>
      <c r="I73" s="187">
        <v>17</v>
      </c>
      <c r="J73" s="189" t="s">
        <v>3</v>
      </c>
      <c r="K73" s="191">
        <v>0</v>
      </c>
      <c r="L73" s="193" t="s">
        <v>4</v>
      </c>
      <c r="M73" s="195">
        <f>I73*K73</f>
        <v>0</v>
      </c>
    </row>
    <row r="74" spans="1:13" ht="15.75" customHeight="1" x14ac:dyDescent="0.25">
      <c r="A74" s="117" t="s">
        <v>64</v>
      </c>
      <c r="B74" s="118">
        <v>375</v>
      </c>
      <c r="C74" s="112" t="s">
        <v>3</v>
      </c>
      <c r="D74" s="113">
        <v>0</v>
      </c>
      <c r="E74" s="114" t="s">
        <v>4</v>
      </c>
      <c r="F74" s="138">
        <f t="shared" si="9"/>
        <v>0</v>
      </c>
      <c r="G74" s="20"/>
      <c r="H74" s="197"/>
      <c r="I74" s="198"/>
      <c r="J74" s="199"/>
      <c r="K74" s="200"/>
      <c r="L74" s="201"/>
      <c r="M74" s="202"/>
    </row>
    <row r="75" spans="1:13" ht="15" customHeight="1" x14ac:dyDescent="0.25">
      <c r="A75" s="117" t="s">
        <v>89</v>
      </c>
      <c r="B75" s="118">
        <v>93.75</v>
      </c>
      <c r="C75" s="112" t="s">
        <v>3</v>
      </c>
      <c r="D75" s="113">
        <v>0</v>
      </c>
      <c r="E75" s="114" t="s">
        <v>4</v>
      </c>
      <c r="F75" s="138">
        <f t="shared" si="9"/>
        <v>0</v>
      </c>
      <c r="G75" s="20"/>
      <c r="H75" s="185" t="s">
        <v>189</v>
      </c>
      <c r="I75" s="187">
        <v>3</v>
      </c>
      <c r="J75" s="189" t="s">
        <v>3</v>
      </c>
      <c r="K75" s="191">
        <v>0</v>
      </c>
      <c r="L75" s="193" t="s">
        <v>4</v>
      </c>
      <c r="M75" s="195">
        <f>I75*K75</f>
        <v>0</v>
      </c>
    </row>
    <row r="76" spans="1:13" x14ac:dyDescent="0.25">
      <c r="A76" s="117" t="s">
        <v>106</v>
      </c>
      <c r="B76" s="118">
        <v>20.38</v>
      </c>
      <c r="C76" s="112" t="s">
        <v>3</v>
      </c>
      <c r="D76" s="113">
        <v>0</v>
      </c>
      <c r="E76" s="114" t="s">
        <v>4</v>
      </c>
      <c r="F76" s="138">
        <f t="shared" si="9"/>
        <v>0</v>
      </c>
      <c r="G76" s="20"/>
      <c r="H76" s="197"/>
      <c r="I76" s="198"/>
      <c r="J76" s="199"/>
      <c r="K76" s="200"/>
      <c r="L76" s="201"/>
      <c r="M76" s="202"/>
    </row>
    <row r="77" spans="1:13" ht="15" customHeight="1" x14ac:dyDescent="0.25">
      <c r="A77" s="117" t="s">
        <v>107</v>
      </c>
      <c r="B77" s="118">
        <v>112.5</v>
      </c>
      <c r="C77" s="112" t="s">
        <v>3</v>
      </c>
      <c r="D77" s="113">
        <v>0</v>
      </c>
      <c r="E77" s="114" t="s">
        <v>4</v>
      </c>
      <c r="F77" s="138">
        <f t="shared" si="9"/>
        <v>0</v>
      </c>
      <c r="G77" s="20"/>
      <c r="H77" s="185" t="s">
        <v>190</v>
      </c>
      <c r="I77" s="187">
        <v>4</v>
      </c>
      <c r="J77" s="189" t="s">
        <v>3</v>
      </c>
      <c r="K77" s="191">
        <v>0</v>
      </c>
      <c r="L77" s="193" t="s">
        <v>4</v>
      </c>
      <c r="M77" s="195">
        <f>I77*K77</f>
        <v>0</v>
      </c>
    </row>
    <row r="78" spans="1:13" ht="15" customHeight="1" x14ac:dyDescent="0.25">
      <c r="A78" s="117" t="s">
        <v>110</v>
      </c>
      <c r="B78" s="118">
        <v>42.5</v>
      </c>
      <c r="C78" s="112" t="s">
        <v>3</v>
      </c>
      <c r="D78" s="113">
        <v>0</v>
      </c>
      <c r="E78" s="114" t="s">
        <v>4</v>
      </c>
      <c r="F78" s="138">
        <f t="shared" si="9"/>
        <v>0</v>
      </c>
      <c r="G78" s="20"/>
      <c r="H78" s="197"/>
      <c r="I78" s="198"/>
      <c r="J78" s="199"/>
      <c r="K78" s="200"/>
      <c r="L78" s="201"/>
      <c r="M78" s="202"/>
    </row>
    <row r="79" spans="1:13" ht="15" customHeight="1" x14ac:dyDescent="0.25">
      <c r="A79" s="117" t="s">
        <v>65</v>
      </c>
      <c r="B79" s="118">
        <v>63.75</v>
      </c>
      <c r="C79" s="112" t="s">
        <v>3</v>
      </c>
      <c r="D79" s="113">
        <v>0</v>
      </c>
      <c r="E79" s="114" t="s">
        <v>4</v>
      </c>
      <c r="F79" s="138">
        <f t="shared" si="9"/>
        <v>0</v>
      </c>
      <c r="G79" s="20"/>
      <c r="H79" s="185" t="s">
        <v>191</v>
      </c>
      <c r="I79" s="187">
        <v>5</v>
      </c>
      <c r="J79" s="189" t="s">
        <v>3</v>
      </c>
      <c r="K79" s="191">
        <v>0</v>
      </c>
      <c r="L79" s="193" t="s">
        <v>4</v>
      </c>
      <c r="M79" s="195">
        <f>I79*K79</f>
        <v>0</v>
      </c>
    </row>
    <row r="80" spans="1:13" ht="15" customHeight="1" thickBot="1" x14ac:dyDescent="0.3">
      <c r="A80" s="117" t="s">
        <v>108</v>
      </c>
      <c r="B80" s="118">
        <v>192.19</v>
      </c>
      <c r="C80" s="112" t="s">
        <v>3</v>
      </c>
      <c r="D80" s="113">
        <v>0</v>
      </c>
      <c r="E80" s="114" t="s">
        <v>4</v>
      </c>
      <c r="F80" s="138">
        <f t="shared" si="9"/>
        <v>0</v>
      </c>
      <c r="G80" s="101"/>
      <c r="H80" s="186"/>
      <c r="I80" s="188"/>
      <c r="J80" s="190"/>
      <c r="K80" s="192"/>
      <c r="L80" s="194"/>
      <c r="M80" s="196"/>
    </row>
    <row r="81" spans="1:13" ht="15" customHeight="1" thickTop="1" x14ac:dyDescent="0.25">
      <c r="A81" s="117" t="s">
        <v>67</v>
      </c>
      <c r="B81" s="118">
        <v>93.75</v>
      </c>
      <c r="C81" s="112" t="s">
        <v>3</v>
      </c>
      <c r="D81" s="113">
        <v>0</v>
      </c>
      <c r="E81" s="114" t="s">
        <v>4</v>
      </c>
      <c r="F81" s="138">
        <f t="shared" si="9"/>
        <v>0</v>
      </c>
      <c r="G81" s="140"/>
      <c r="H81" s="101"/>
      <c r="I81" s="101"/>
      <c r="J81" s="101"/>
      <c r="K81" s="101"/>
      <c r="L81" s="101"/>
      <c r="M81" s="101"/>
    </row>
    <row r="82" spans="1:13" ht="15" customHeight="1" x14ac:dyDescent="0.25">
      <c r="A82" s="117" t="s">
        <v>102</v>
      </c>
      <c r="B82" s="118">
        <v>937.5</v>
      </c>
      <c r="C82" s="112" t="s">
        <v>3</v>
      </c>
      <c r="D82" s="113">
        <v>0</v>
      </c>
      <c r="E82" s="114" t="s">
        <v>4</v>
      </c>
      <c r="F82" s="138">
        <f t="shared" si="9"/>
        <v>0</v>
      </c>
      <c r="G82" s="101"/>
      <c r="H82" s="182" t="s">
        <v>192</v>
      </c>
      <c r="I82" s="182"/>
      <c r="J82" s="182"/>
      <c r="K82" s="182"/>
      <c r="L82" s="182"/>
      <c r="M82" s="182"/>
    </row>
    <row r="83" spans="1:13" ht="16.5" customHeight="1" x14ac:dyDescent="0.25">
      <c r="A83" s="117" t="s">
        <v>68</v>
      </c>
      <c r="B83" s="118">
        <v>58.13</v>
      </c>
      <c r="C83" s="112" t="s">
        <v>3</v>
      </c>
      <c r="D83" s="113">
        <v>0</v>
      </c>
      <c r="E83" s="114" t="s">
        <v>4</v>
      </c>
      <c r="F83" s="138">
        <f t="shared" si="9"/>
        <v>0</v>
      </c>
      <c r="G83" s="141"/>
      <c r="H83" s="182"/>
      <c r="I83" s="182"/>
      <c r="J83" s="182"/>
      <c r="K83" s="182"/>
      <c r="L83" s="182"/>
      <c r="M83" s="182"/>
    </row>
    <row r="84" spans="1:13" ht="15.75" customHeight="1" x14ac:dyDescent="0.25">
      <c r="A84" s="117" t="s">
        <v>96</v>
      </c>
      <c r="B84" s="118">
        <v>29.38</v>
      </c>
      <c r="C84" s="112" t="s">
        <v>3</v>
      </c>
      <c r="D84" s="113">
        <v>0</v>
      </c>
      <c r="E84" s="114" t="s">
        <v>4</v>
      </c>
      <c r="F84" s="138">
        <f t="shared" si="9"/>
        <v>0</v>
      </c>
      <c r="G84" s="20"/>
      <c r="H84" s="182"/>
      <c r="I84" s="182"/>
      <c r="J84" s="182"/>
      <c r="K84" s="182"/>
      <c r="L84" s="182"/>
      <c r="M84" s="182"/>
    </row>
    <row r="85" spans="1:13" ht="15" customHeight="1" x14ac:dyDescent="0.25">
      <c r="A85" s="117" t="s">
        <v>69</v>
      </c>
      <c r="B85" s="118">
        <v>58.13</v>
      </c>
      <c r="C85" s="112" t="s">
        <v>3</v>
      </c>
      <c r="D85" s="113">
        <v>0</v>
      </c>
      <c r="E85" s="114" t="s">
        <v>4</v>
      </c>
      <c r="F85" s="138">
        <f t="shared" si="9"/>
        <v>0</v>
      </c>
      <c r="G85" s="20"/>
      <c r="H85" s="183"/>
      <c r="I85" s="183"/>
      <c r="J85" s="183"/>
      <c r="K85" s="183"/>
      <c r="L85" s="183"/>
      <c r="M85" s="183"/>
    </row>
    <row r="86" spans="1:13" x14ac:dyDescent="0.25">
      <c r="A86" s="117" t="s">
        <v>70</v>
      </c>
      <c r="B86" s="118">
        <v>115</v>
      </c>
      <c r="C86" s="112" t="s">
        <v>3</v>
      </c>
      <c r="D86" s="113">
        <v>0</v>
      </c>
      <c r="E86" s="114" t="s">
        <v>4</v>
      </c>
      <c r="F86" s="138">
        <f t="shared" si="9"/>
        <v>0</v>
      </c>
      <c r="G86" s="20"/>
      <c r="H86" s="142"/>
      <c r="I86" s="142"/>
      <c r="J86" s="142"/>
      <c r="K86" s="142"/>
      <c r="L86" s="142"/>
      <c r="M86" s="142"/>
    </row>
    <row r="87" spans="1:13" ht="15" customHeight="1" x14ac:dyDescent="0.25">
      <c r="A87" s="117" t="s">
        <v>71</v>
      </c>
      <c r="B87" s="118">
        <v>282.5</v>
      </c>
      <c r="C87" s="112" t="s">
        <v>3</v>
      </c>
      <c r="D87" s="113">
        <v>0</v>
      </c>
      <c r="E87" s="114" t="s">
        <v>4</v>
      </c>
      <c r="F87" s="138">
        <f t="shared" si="9"/>
        <v>0</v>
      </c>
      <c r="G87" s="143"/>
      <c r="H87" s="102"/>
      <c r="I87" s="101"/>
      <c r="J87" s="101"/>
      <c r="K87" s="101"/>
      <c r="L87" s="101"/>
      <c r="M87" s="101"/>
    </row>
    <row r="88" spans="1:13" ht="15" customHeight="1" x14ac:dyDescent="0.25">
      <c r="A88" s="117" t="s">
        <v>13</v>
      </c>
      <c r="B88" s="118">
        <v>6637.5</v>
      </c>
      <c r="C88" s="112" t="s">
        <v>3</v>
      </c>
      <c r="D88" s="113">
        <v>0</v>
      </c>
      <c r="E88" s="114" t="s">
        <v>4</v>
      </c>
      <c r="F88" s="138">
        <f t="shared" si="9"/>
        <v>0</v>
      </c>
      <c r="G88" s="143"/>
      <c r="H88" s="182"/>
      <c r="I88" s="182"/>
      <c r="J88" s="182"/>
      <c r="K88" s="182"/>
      <c r="L88" s="182"/>
      <c r="M88" s="182"/>
    </row>
    <row r="89" spans="1:13" ht="15" customHeight="1" x14ac:dyDescent="0.25">
      <c r="A89" s="117" t="s">
        <v>111</v>
      </c>
      <c r="B89" s="118">
        <v>37.5</v>
      </c>
      <c r="C89" s="112" t="s">
        <v>3</v>
      </c>
      <c r="D89" s="113">
        <v>0</v>
      </c>
      <c r="E89" s="114" t="s">
        <v>4</v>
      </c>
      <c r="F89" s="138">
        <f t="shared" si="9"/>
        <v>0</v>
      </c>
      <c r="G89" s="143"/>
      <c r="H89" s="182"/>
      <c r="I89" s="182"/>
      <c r="J89" s="182"/>
      <c r="K89" s="182"/>
      <c r="L89" s="182"/>
      <c r="M89" s="182"/>
    </row>
    <row r="90" spans="1:13" ht="15" customHeight="1" x14ac:dyDescent="0.25">
      <c r="A90" s="117" t="s">
        <v>72</v>
      </c>
      <c r="B90" s="118">
        <v>104.69</v>
      </c>
      <c r="C90" s="112" t="s">
        <v>3</v>
      </c>
      <c r="D90" s="113">
        <v>0</v>
      </c>
      <c r="E90" s="114" t="s">
        <v>4</v>
      </c>
      <c r="F90" s="138">
        <f t="shared" si="9"/>
        <v>0</v>
      </c>
      <c r="G90" s="144"/>
      <c r="H90" s="182"/>
      <c r="I90" s="182"/>
      <c r="J90" s="182"/>
      <c r="K90" s="182"/>
      <c r="L90" s="182"/>
      <c r="M90" s="182"/>
    </row>
    <row r="91" spans="1:13" ht="15" customHeight="1" x14ac:dyDescent="0.25">
      <c r="A91" s="117" t="s">
        <v>14</v>
      </c>
      <c r="B91" s="118">
        <v>125</v>
      </c>
      <c r="C91" s="112" t="s">
        <v>3</v>
      </c>
      <c r="D91" s="113">
        <v>0</v>
      </c>
      <c r="E91" s="114" t="s">
        <v>4</v>
      </c>
      <c r="F91" s="138">
        <f t="shared" si="9"/>
        <v>0</v>
      </c>
      <c r="G91" s="20"/>
      <c r="H91" s="182"/>
      <c r="I91" s="182"/>
      <c r="J91" s="182"/>
      <c r="K91" s="182"/>
      <c r="L91" s="182"/>
      <c r="M91" s="182"/>
    </row>
    <row r="92" spans="1:13" ht="15" customHeight="1" x14ac:dyDescent="0.25">
      <c r="A92" s="117" t="s">
        <v>193</v>
      </c>
      <c r="B92" s="118">
        <v>200</v>
      </c>
      <c r="C92" s="112" t="s">
        <v>3</v>
      </c>
      <c r="D92" s="113">
        <v>0</v>
      </c>
      <c r="E92" s="114" t="s">
        <v>4</v>
      </c>
      <c r="F92" s="138">
        <f t="shared" si="9"/>
        <v>0</v>
      </c>
      <c r="G92" s="20"/>
    </row>
    <row r="93" spans="1:13" ht="18.75" customHeight="1" x14ac:dyDescent="0.25">
      <c r="A93" s="117" t="s">
        <v>73</v>
      </c>
      <c r="B93" s="118">
        <v>151.56</v>
      </c>
      <c r="C93" s="112" t="s">
        <v>3</v>
      </c>
      <c r="D93" s="113">
        <v>0</v>
      </c>
      <c r="E93" s="114" t="s">
        <v>4</v>
      </c>
      <c r="F93" s="138">
        <f t="shared" si="9"/>
        <v>0</v>
      </c>
      <c r="G93" s="20"/>
      <c r="H93" s="97"/>
      <c r="I93" s="97"/>
      <c r="J93" s="97"/>
      <c r="K93" s="97"/>
      <c r="L93" s="97"/>
      <c r="M93" s="97"/>
    </row>
    <row r="94" spans="1:13" ht="24" customHeight="1" thickBot="1" x14ac:dyDescent="0.3">
      <c r="A94" s="125" t="s">
        <v>15</v>
      </c>
      <c r="B94" s="126">
        <v>70</v>
      </c>
      <c r="C94" s="127" t="s">
        <v>3</v>
      </c>
      <c r="D94" s="128">
        <v>0</v>
      </c>
      <c r="E94" s="145" t="s">
        <v>4</v>
      </c>
      <c r="F94" s="146">
        <f t="shared" si="9"/>
        <v>0</v>
      </c>
      <c r="G94" s="97"/>
    </row>
    <row r="95" spans="1:13" ht="24" customHeight="1" thickTop="1" x14ac:dyDescent="0.25">
      <c r="A95" s="147"/>
      <c r="B95" s="148"/>
      <c r="C95" s="149"/>
      <c r="D95" s="150"/>
      <c r="E95" s="151"/>
      <c r="F95" s="152"/>
      <c r="G95" s="97"/>
    </row>
    <row r="96" spans="1:13" ht="27.75" customHeight="1" x14ac:dyDescent="0.25">
      <c r="A96" s="177" t="s">
        <v>104</v>
      </c>
      <c r="B96" s="177"/>
      <c r="C96" s="177"/>
      <c r="D96" s="177"/>
      <c r="E96" s="177"/>
      <c r="F96" s="177"/>
      <c r="G96" s="20"/>
    </row>
    <row r="97" spans="1:14" ht="24" customHeight="1" x14ac:dyDescent="0.25">
      <c r="A97" s="184" t="s">
        <v>194</v>
      </c>
      <c r="B97" s="184"/>
      <c r="C97" s="184"/>
      <c r="D97" s="184"/>
      <c r="E97" s="184"/>
      <c r="F97" s="184"/>
      <c r="K97" s="153"/>
    </row>
    <row r="98" spans="1:14" ht="16.5" customHeight="1" x14ac:dyDescent="0.25">
      <c r="A98" s="184"/>
      <c r="B98" s="184"/>
      <c r="C98" s="184"/>
      <c r="D98" s="184"/>
      <c r="E98" s="184"/>
      <c r="F98" s="184"/>
      <c r="G98" s="154"/>
      <c r="H98" s="155"/>
      <c r="I98" s="155"/>
      <c r="J98" s="155"/>
      <c r="K98" s="155"/>
      <c r="M98" s="156"/>
    </row>
    <row r="99" spans="1:14" ht="18.75" customHeight="1" x14ac:dyDescent="0.25">
      <c r="A99" s="180" t="s">
        <v>18</v>
      </c>
      <c r="B99" s="180"/>
      <c r="C99" s="180"/>
      <c r="D99" s="180"/>
      <c r="F99" s="157">
        <f>SUM(F6:F54)+SUM(M6:M33)+SUM(M35:M48)+SUM(F71:F94)+SUM(M71:M80)</f>
        <v>0</v>
      </c>
      <c r="H99" s="158"/>
      <c r="I99" s="158"/>
      <c r="J99" s="158"/>
      <c r="K99" s="158"/>
      <c r="M99" s="159"/>
    </row>
    <row r="100" spans="1:14" ht="22.5" customHeight="1" x14ac:dyDescent="0.25">
      <c r="F100" s="102"/>
      <c r="H100" s="179"/>
      <c r="I100" s="179"/>
      <c r="J100" s="179"/>
      <c r="K100" s="179"/>
      <c r="L100" s="160"/>
      <c r="M100" s="160"/>
    </row>
    <row r="101" spans="1:14" ht="22.5" customHeight="1" x14ac:dyDescent="0.25">
      <c r="A101" s="161" t="s">
        <v>105</v>
      </c>
      <c r="B101" s="162"/>
      <c r="C101" s="162"/>
      <c r="D101" s="162"/>
      <c r="E101" s="163"/>
      <c r="F101" s="164">
        <f>IF(ISNA(VLOOKUP(F99,[3]Rate!$A$2:$B$8,2)),0,VLOOKUP(F99,[3]Rate!$A$2:$B$8,2))</f>
        <v>0</v>
      </c>
      <c r="H101" s="165"/>
      <c r="I101" s="166"/>
      <c r="J101" s="167"/>
      <c r="K101" s="166"/>
      <c r="L101" s="160"/>
      <c r="M101" s="168"/>
    </row>
    <row r="102" spans="1:14" ht="22.5" customHeight="1" x14ac:dyDescent="0.25">
      <c r="A102" s="161"/>
      <c r="B102" s="162"/>
      <c r="C102" s="162"/>
      <c r="D102" s="162"/>
      <c r="E102" s="163"/>
      <c r="F102" s="164"/>
      <c r="H102" s="165"/>
      <c r="I102" s="166"/>
      <c r="J102" s="167"/>
      <c r="K102" s="166"/>
      <c r="L102" s="160"/>
      <c r="M102" s="168"/>
    </row>
    <row r="103" spans="1:14" ht="22.5" customHeight="1" x14ac:dyDescent="0.25">
      <c r="A103" s="180" t="s">
        <v>195</v>
      </c>
      <c r="B103" s="180"/>
      <c r="C103" s="180"/>
      <c r="D103" s="180"/>
      <c r="E103" s="163"/>
      <c r="F103" s="157">
        <f>F99*F101</f>
        <v>0</v>
      </c>
      <c r="H103" s="165"/>
      <c r="I103" s="166"/>
      <c r="J103" s="167"/>
      <c r="K103" s="166"/>
      <c r="L103" s="160"/>
      <c r="M103" s="168"/>
    </row>
    <row r="104" spans="1:14" ht="22.5" customHeight="1" x14ac:dyDescent="0.25">
      <c r="A104" s="162"/>
      <c r="B104" s="162"/>
      <c r="C104" s="162"/>
      <c r="D104" s="162"/>
      <c r="E104" s="163"/>
      <c r="F104" s="169"/>
      <c r="H104" s="167"/>
      <c r="I104" s="170"/>
      <c r="J104" s="167"/>
      <c r="K104" s="166"/>
      <c r="L104" s="160"/>
      <c r="M104" s="160"/>
    </row>
    <row r="105" spans="1:14" ht="22.5" customHeight="1" x14ac:dyDescent="0.25">
      <c r="A105" s="180" t="s">
        <v>196</v>
      </c>
      <c r="B105" s="180"/>
      <c r="C105" s="180"/>
      <c r="D105" s="180"/>
      <c r="F105" s="157">
        <f>IF(AND(F99&gt;=5000,F99&lt;20000),F99*0.02,IF(F99&gt;=20000,F99*0.03,0))</f>
        <v>0</v>
      </c>
      <c r="H105" s="167"/>
      <c r="I105" s="170"/>
      <c r="J105" s="167"/>
      <c r="K105" s="166"/>
      <c r="L105" s="160"/>
      <c r="M105" s="160"/>
    </row>
    <row r="106" spans="1:14" ht="22.5" customHeight="1" x14ac:dyDescent="0.25">
      <c r="A106" s="158"/>
      <c r="B106" s="158"/>
      <c r="C106" s="158"/>
      <c r="D106" s="158"/>
      <c r="F106" s="157"/>
      <c r="H106" s="167"/>
      <c r="I106" s="170"/>
      <c r="J106" s="167"/>
      <c r="K106" s="166"/>
      <c r="L106" s="160"/>
      <c r="M106" s="160"/>
    </row>
    <row r="107" spans="1:14" ht="22.5" customHeight="1" x14ac:dyDescent="0.25">
      <c r="A107" s="161" t="s">
        <v>197</v>
      </c>
      <c r="B107" s="162"/>
      <c r="C107" s="162"/>
      <c r="D107" s="162"/>
      <c r="F107" s="157">
        <f>IF(K42+K46&gt;0,SUM(F6:F11,M11:M15,M23:M25,F30:F36,M19,F40:F41)*0.12,
IF(AND(SUM(F30:F36,M23:M25,M11:M15)&gt;=10000,SUM(M11:M15)&gt;=3000,SUM(M11:M15)&lt;6000),SUM(F6:F11,M11:M15,M23:M25,F30:F36,M19,F40:F41)*0.06,
IF(AND(SUM(F30:F36,M23:M25,M11:M15)&gt;=10000,SUM(F30:F36,M23:M25,M11:M15)&lt;20000,SUM(M11:M15)&gt;=3000),SUM(F6:F11,M11:M15,M23:M25,F30:F36,M19,F40:F41)*0.06,
IF(AND(SUM(F30:F36,M23:M25,M11:M15)&gt;=20000,SUM(M11:M15)&gt;=6000,SUM(M11:M15)&lt;9000),SUM(F6:F11,M11:M14,M23:M25,F30:F36,M19,F40:F41)*0.08,
IF(AND(SUM(F30:F36,M23:M25,M11:M15)&gt;=20000,SUM(F30:F36,M23:M25,M11:M15)&lt;40000,SUM(M11:M15)&gt;=6000),SUM(F6:F11,M11:M15,M23:M25,F30:F36,M19,F40:F41)*0.08,
IF(AND(SUM(F30:F36,M23:M25,M11:M15)&gt;=40000,SUM(M11:M15)&gt;=9000),SUM(F6:F11,M11:M15,M23:M25,F30:F36,M19,F40:F41)*0.12,0))))))</f>
        <v>0</v>
      </c>
      <c r="H107" s="167"/>
      <c r="I107" s="170"/>
      <c r="J107" s="167"/>
      <c r="K107" s="166"/>
      <c r="L107" s="160"/>
      <c r="M107" s="160"/>
    </row>
    <row r="108" spans="1:14" ht="39.75" customHeight="1" x14ac:dyDescent="0.25">
      <c r="A108" s="181" t="s">
        <v>198</v>
      </c>
      <c r="B108" s="181"/>
      <c r="C108" s="181"/>
      <c r="D108" s="181"/>
      <c r="E108" s="171"/>
      <c r="F108" s="157">
        <f>F99*F101 + F105 + F107</f>
        <v>0</v>
      </c>
      <c r="H108" s="167"/>
      <c r="I108" s="167"/>
      <c r="J108" s="167"/>
      <c r="K108" s="167"/>
      <c r="L108" s="160"/>
      <c r="M108" s="160"/>
    </row>
    <row r="109" spans="1:14" ht="15.75" customHeight="1" x14ac:dyDescent="0.25">
      <c r="A109" s="181" t="s">
        <v>199</v>
      </c>
      <c r="B109" s="181"/>
      <c r="C109" s="181"/>
      <c r="D109" s="181"/>
      <c r="E109" s="171"/>
      <c r="F109" s="157">
        <f>F99*F101 + F107</f>
        <v>0</v>
      </c>
      <c r="H109" s="167"/>
      <c r="I109" s="167"/>
      <c r="J109" s="167"/>
      <c r="K109" s="167"/>
      <c r="L109" s="160"/>
      <c r="M109" s="160"/>
      <c r="N109" s="172"/>
    </row>
    <row r="110" spans="1:14" ht="40.5" customHeight="1" x14ac:dyDescent="0.25">
      <c r="A110" s="158"/>
      <c r="B110" s="158"/>
      <c r="C110" s="158"/>
      <c r="D110" s="158"/>
      <c r="E110" s="171"/>
      <c r="F110" s="173"/>
      <c r="G110" s="174"/>
      <c r="H110" s="174"/>
      <c r="I110" s="174"/>
      <c r="J110" s="174"/>
      <c r="K110" s="174"/>
      <c r="L110" s="174"/>
      <c r="M110" s="174"/>
    </row>
    <row r="111" spans="1:14" ht="36.75" customHeight="1" x14ac:dyDescent="0.25">
      <c r="A111" s="178" t="s">
        <v>25</v>
      </c>
      <c r="B111" s="178"/>
      <c r="C111" s="178"/>
      <c r="D111" s="178"/>
      <c r="E111" s="178"/>
      <c r="F111" s="178"/>
      <c r="G111" s="178"/>
      <c r="H111" s="178"/>
      <c r="I111" s="178"/>
      <c r="J111" s="178"/>
      <c r="K111" s="178"/>
      <c r="L111" s="178"/>
      <c r="M111" s="178"/>
    </row>
    <row r="112" spans="1:14" ht="18.75" customHeight="1" x14ac:dyDescent="0.25">
      <c r="A112" s="177" t="s">
        <v>19</v>
      </c>
      <c r="B112" s="177"/>
      <c r="C112" s="177"/>
      <c r="D112" s="177"/>
      <c r="E112" s="177"/>
      <c r="F112" s="177"/>
      <c r="G112" s="177"/>
      <c r="H112" s="177"/>
      <c r="I112" s="177"/>
      <c r="J112" s="177"/>
      <c r="K112" s="177"/>
      <c r="L112" s="177"/>
      <c r="M112" s="177"/>
    </row>
    <row r="113" spans="1:13" ht="39.75" customHeight="1" x14ac:dyDescent="0.25">
      <c r="A113" s="178" t="s">
        <v>137</v>
      </c>
      <c r="B113" s="178"/>
      <c r="C113" s="178"/>
      <c r="D113" s="178"/>
      <c r="E113" s="178"/>
      <c r="F113" s="178"/>
      <c r="G113" s="178"/>
      <c r="H113" s="178"/>
      <c r="I113" s="178"/>
      <c r="J113" s="178"/>
      <c r="K113" s="178"/>
      <c r="L113" s="178"/>
      <c r="M113" s="178"/>
    </row>
    <row r="114" spans="1:13" ht="15" customHeight="1" x14ac:dyDescent="0.25">
      <c r="A114" s="178"/>
      <c r="B114" s="178"/>
      <c r="C114" s="178"/>
      <c r="D114" s="178"/>
      <c r="E114" s="178"/>
      <c r="F114" s="178"/>
      <c r="G114" s="178"/>
      <c r="H114" s="178"/>
      <c r="I114" s="178"/>
      <c r="J114" s="178"/>
      <c r="K114" s="178"/>
      <c r="L114" s="178"/>
      <c r="M114" s="178"/>
    </row>
    <row r="115" spans="1:13" ht="42" customHeight="1" x14ac:dyDescent="0.25">
      <c r="A115" s="178" t="s">
        <v>26</v>
      </c>
      <c r="B115" s="178"/>
      <c r="C115" s="178"/>
      <c r="D115" s="178"/>
      <c r="E115" s="178"/>
      <c r="F115" s="178"/>
      <c r="G115" s="178"/>
      <c r="H115" s="178"/>
      <c r="I115" s="178"/>
      <c r="J115" s="178"/>
      <c r="K115" s="178"/>
      <c r="L115" s="178"/>
      <c r="M115" s="178"/>
    </row>
    <row r="116" spans="1:13" ht="15" customHeight="1" x14ac:dyDescent="0.25">
      <c r="A116" s="178" t="s">
        <v>200</v>
      </c>
      <c r="B116" s="178"/>
      <c r="C116" s="178"/>
      <c r="D116" s="178"/>
      <c r="E116" s="178"/>
      <c r="F116" s="178"/>
      <c r="G116" s="178"/>
      <c r="H116" s="178"/>
      <c r="I116" s="178"/>
      <c r="J116" s="178"/>
      <c r="K116" s="178"/>
      <c r="L116" s="178"/>
      <c r="M116" s="178"/>
    </row>
    <row r="117" spans="1:13" ht="15" customHeight="1" x14ac:dyDescent="0.25">
      <c r="A117" s="178"/>
      <c r="B117" s="178"/>
      <c r="C117" s="178"/>
      <c r="D117" s="178"/>
      <c r="E117" s="178"/>
      <c r="F117" s="178"/>
      <c r="G117" s="178"/>
      <c r="H117" s="178"/>
      <c r="I117" s="178"/>
      <c r="J117" s="178"/>
      <c r="K117" s="178"/>
      <c r="L117" s="178"/>
      <c r="M117" s="178"/>
    </row>
    <row r="118" spans="1:13" x14ac:dyDescent="0.25">
      <c r="A118" s="20"/>
      <c r="E118" s="176"/>
    </row>
    <row r="119" spans="1:13" ht="59.1" customHeight="1" x14ac:dyDescent="0.25">
      <c r="A119" s="178" t="s">
        <v>201</v>
      </c>
      <c r="B119" s="178"/>
      <c r="C119" s="178"/>
      <c r="D119" s="178"/>
      <c r="E119" s="178"/>
      <c r="F119" s="178"/>
      <c r="G119" s="178"/>
      <c r="H119" s="178"/>
      <c r="I119" s="178"/>
      <c r="J119" s="178"/>
      <c r="K119" s="178"/>
      <c r="L119" s="178"/>
      <c r="M119" s="178"/>
    </row>
    <row r="120" spans="1:13" x14ac:dyDescent="0.25">
      <c r="A120" s="174"/>
      <c r="B120" s="174"/>
      <c r="C120" s="174"/>
      <c r="D120" s="174"/>
      <c r="E120" s="174"/>
      <c r="F120" s="174"/>
    </row>
    <row r="121" spans="1:13" x14ac:dyDescent="0.25">
      <c r="A121" s="174"/>
      <c r="B121" s="174"/>
      <c r="C121" s="174"/>
      <c r="D121" s="174"/>
      <c r="E121" s="174"/>
      <c r="F121" s="174"/>
    </row>
  </sheetData>
  <sheetProtection algorithmName="SHA-512" hashValue="MZ18Lh6ATjhfChbFo4pkHoDCXFWQ8Iv2MB1MQMzONvHs2oOb9U1UCTxLUU9mrVT5oA91p5u4BBjc9sFvxvzWVA==" saltValue="45ctv3SfLAOy0bA2YOcSag==" spinCount="100000" sheet="1" selectLockedCells="1"/>
  <mergeCells count="52">
    <mergeCell ref="A1:M1"/>
    <mergeCell ref="A2:E2"/>
    <mergeCell ref="A3:M3"/>
    <mergeCell ref="A4:M4"/>
    <mergeCell ref="H34:M34"/>
    <mergeCell ref="M75:M76"/>
    <mergeCell ref="M71:M72"/>
    <mergeCell ref="H73:H74"/>
    <mergeCell ref="I73:I74"/>
    <mergeCell ref="J73:J74"/>
    <mergeCell ref="K73:K74"/>
    <mergeCell ref="L73:L74"/>
    <mergeCell ref="M73:M74"/>
    <mergeCell ref="H71:H72"/>
    <mergeCell ref="I71:I72"/>
    <mergeCell ref="J71:J72"/>
    <mergeCell ref="K71:K72"/>
    <mergeCell ref="L71:L72"/>
    <mergeCell ref="H75:H76"/>
    <mergeCell ref="I75:I76"/>
    <mergeCell ref="J75:J76"/>
    <mergeCell ref="K75:K76"/>
    <mergeCell ref="L75:L76"/>
    <mergeCell ref="M79:M80"/>
    <mergeCell ref="H77:H78"/>
    <mergeCell ref="I77:I78"/>
    <mergeCell ref="J77:J78"/>
    <mergeCell ref="K77:K78"/>
    <mergeCell ref="L77:L78"/>
    <mergeCell ref="M77:M78"/>
    <mergeCell ref="H79:H80"/>
    <mergeCell ref="I79:I80"/>
    <mergeCell ref="J79:J80"/>
    <mergeCell ref="K79:K80"/>
    <mergeCell ref="L79:L80"/>
    <mergeCell ref="A111:M111"/>
    <mergeCell ref="H82:M84"/>
    <mergeCell ref="H85:M85"/>
    <mergeCell ref="H88:M91"/>
    <mergeCell ref="A96:F96"/>
    <mergeCell ref="A97:F98"/>
    <mergeCell ref="A99:D99"/>
    <mergeCell ref="H100:K100"/>
    <mergeCell ref="A103:D103"/>
    <mergeCell ref="A105:D105"/>
    <mergeCell ref="A108:D108"/>
    <mergeCell ref="A109:D109"/>
    <mergeCell ref="A112:M112"/>
    <mergeCell ref="A113:M114"/>
    <mergeCell ref="A115:M115"/>
    <mergeCell ref="A116:M117"/>
    <mergeCell ref="A119:M119"/>
  </mergeCells>
  <dataValidations count="1">
    <dataValidation type="whole" operator="greaterThanOrEqual" allowBlank="1" showErrorMessage="1" error="Please only enter whole quantities" sqref="D6:D54 D71:D95 K35:K48 K9:K33" xr:uid="{0DEF7202-A979-4EA8-857D-4875CAC09474}">
      <formula1>0</formula1>
    </dataValidation>
  </dataValidations>
  <printOptions horizontalCentered="1"/>
  <pageMargins left="0" right="0" top="0" bottom="0.25" header="0.3" footer="0.05"/>
  <pageSetup scale="52" fitToHeight="2" orientation="landscape" r:id="rId1"/>
  <headerFooter>
    <oddFooter>&amp;R&amp;8Page &amp;P of &amp;N</oddFooter>
  </headerFooter>
  <rowBreaks count="1" manualBreakCount="1">
    <brk id="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1F730-9D6C-480F-99AD-772D8A624CA7}">
  <sheetPr>
    <pageSetUpPr fitToPage="1"/>
  </sheetPr>
  <dimension ref="A1:Y98"/>
  <sheetViews>
    <sheetView showGridLines="0" zoomScaleNormal="100" zoomScalePageLayoutView="80" workbookViewId="0">
      <selection activeCell="N70" sqref="N70"/>
    </sheetView>
  </sheetViews>
  <sheetFormatPr defaultColWidth="11.42578125" defaultRowHeight="15" x14ac:dyDescent="0.25"/>
  <cols>
    <col min="1" max="1" width="41.42578125" style="106" customWidth="1"/>
    <col min="2" max="2" width="19" style="106" bestFit="1" customWidth="1"/>
    <col min="3" max="3" width="1.42578125" style="106" customWidth="1"/>
    <col min="4" max="4" width="13.42578125" style="106" bestFit="1" customWidth="1"/>
    <col min="5" max="5" width="2.85546875" style="106" bestFit="1" customWidth="1"/>
    <col min="6" max="6" width="15.140625" style="106" customWidth="1"/>
    <col min="7" max="7" width="1.42578125" style="106" customWidth="1"/>
    <col min="8" max="8" width="23" style="106" customWidth="1"/>
    <col min="9" max="9" width="12" style="106" customWidth="1"/>
    <col min="10" max="10" width="1.42578125" style="106" customWidth="1"/>
    <col min="11" max="11" width="12.42578125" style="106" customWidth="1"/>
    <col min="12" max="12" width="1.42578125" style="106" customWidth="1"/>
    <col min="13" max="13" width="15.42578125" style="106" customWidth="1"/>
    <col min="14" max="14" width="11.42578125" style="6"/>
    <col min="15" max="15" width="91.140625" style="6" customWidth="1"/>
    <col min="16" max="16384" width="11.42578125" style="6"/>
  </cols>
  <sheetData>
    <row r="1" spans="1:25" ht="56.25" customHeight="1" x14ac:dyDescent="0.25"/>
    <row r="2" spans="1:25" ht="21.75" customHeight="1" x14ac:dyDescent="0.25"/>
    <row r="3" spans="1:25" ht="21" customHeight="1" x14ac:dyDescent="0.3">
      <c r="A3" s="223" t="s">
        <v>202</v>
      </c>
      <c r="B3" s="223"/>
      <c r="C3" s="223"/>
      <c r="D3" s="223"/>
      <c r="E3" s="223"/>
      <c r="F3" s="223"/>
      <c r="G3" s="223"/>
      <c r="H3" s="223"/>
      <c r="I3" s="223"/>
      <c r="J3" s="223"/>
      <c r="K3" s="223"/>
      <c r="L3" s="224"/>
      <c r="M3" s="224"/>
      <c r="Q3" s="69"/>
      <c r="R3" s="69"/>
      <c r="S3" s="69"/>
      <c r="T3" s="69"/>
      <c r="U3" s="69"/>
      <c r="V3" s="69"/>
      <c r="W3" s="69"/>
      <c r="X3" s="69"/>
      <c r="Y3" s="69"/>
    </row>
    <row r="4" spans="1:25" ht="15.75" thickBot="1" x14ac:dyDescent="0.3">
      <c r="A4" s="106" t="s">
        <v>203</v>
      </c>
      <c r="Q4" s="69"/>
      <c r="R4" s="69"/>
      <c r="S4" s="69"/>
      <c r="T4" s="69"/>
      <c r="U4" s="69"/>
      <c r="V4" s="69"/>
      <c r="W4" s="69"/>
      <c r="X4" s="69"/>
      <c r="Y4" s="69"/>
    </row>
    <row r="5" spans="1:25" ht="48.75" customHeight="1" thickTop="1" x14ac:dyDescent="0.25">
      <c r="A5" s="225" t="s">
        <v>0</v>
      </c>
      <c r="B5" s="226" t="s">
        <v>204</v>
      </c>
      <c r="C5" s="226"/>
      <c r="D5" s="226" t="s">
        <v>1</v>
      </c>
      <c r="E5" s="226"/>
      <c r="F5" s="227" t="s">
        <v>2</v>
      </c>
    </row>
    <row r="6" spans="1:25" x14ac:dyDescent="0.25">
      <c r="A6" s="228" t="s">
        <v>29</v>
      </c>
      <c r="B6" s="229">
        <v>1137.5</v>
      </c>
      <c r="C6" s="119" t="s">
        <v>3</v>
      </c>
      <c r="D6" s="113">
        <v>0</v>
      </c>
      <c r="E6" s="119" t="s">
        <v>4</v>
      </c>
      <c r="F6" s="230">
        <f t="shared" ref="F6:F44" si="0">B6*D6</f>
        <v>0</v>
      </c>
      <c r="G6" s="116"/>
    </row>
    <row r="7" spans="1:25" x14ac:dyDescent="0.25">
      <c r="A7" s="228" t="s">
        <v>205</v>
      </c>
      <c r="B7" s="229">
        <v>1025</v>
      </c>
      <c r="C7" s="119" t="s">
        <v>3</v>
      </c>
      <c r="D7" s="113">
        <v>0</v>
      </c>
      <c r="E7" s="119" t="s">
        <v>4</v>
      </c>
      <c r="F7" s="230">
        <f t="shared" si="0"/>
        <v>0</v>
      </c>
      <c r="G7" s="116"/>
    </row>
    <row r="8" spans="1:25" x14ac:dyDescent="0.25">
      <c r="A8" s="228" t="s">
        <v>97</v>
      </c>
      <c r="B8" s="229">
        <v>594.5</v>
      </c>
      <c r="C8" s="119" t="s">
        <v>3</v>
      </c>
      <c r="D8" s="113">
        <v>0</v>
      </c>
      <c r="E8" s="119" t="s">
        <v>4</v>
      </c>
      <c r="F8" s="230">
        <f t="shared" si="0"/>
        <v>0</v>
      </c>
      <c r="G8" s="116"/>
    </row>
    <row r="9" spans="1:25" x14ac:dyDescent="0.25">
      <c r="A9" s="228" t="s">
        <v>98</v>
      </c>
      <c r="B9" s="229">
        <v>431</v>
      </c>
      <c r="C9" s="119" t="s">
        <v>3</v>
      </c>
      <c r="D9" s="113">
        <v>0</v>
      </c>
      <c r="E9" s="119" t="s">
        <v>4</v>
      </c>
      <c r="F9" s="230">
        <f t="shared" si="0"/>
        <v>0</v>
      </c>
      <c r="G9" s="116"/>
    </row>
    <row r="10" spans="1:25" x14ac:dyDescent="0.25">
      <c r="A10" s="231" t="s">
        <v>206</v>
      </c>
      <c r="B10" s="232">
        <v>1600</v>
      </c>
      <c r="C10" s="119" t="s">
        <v>3</v>
      </c>
      <c r="D10" s="113">
        <v>0</v>
      </c>
      <c r="E10" s="119" t="s">
        <v>4</v>
      </c>
      <c r="F10" s="230">
        <f t="shared" si="0"/>
        <v>0</v>
      </c>
      <c r="G10" s="116"/>
    </row>
    <row r="11" spans="1:25" x14ac:dyDescent="0.25">
      <c r="A11" s="228" t="s">
        <v>30</v>
      </c>
      <c r="B11" s="229">
        <v>255</v>
      </c>
      <c r="C11" s="119" t="s">
        <v>3</v>
      </c>
      <c r="D11" s="113">
        <v>0</v>
      </c>
      <c r="E11" s="119" t="s">
        <v>4</v>
      </c>
      <c r="F11" s="230">
        <f t="shared" si="0"/>
        <v>0</v>
      </c>
      <c r="G11" s="116"/>
    </row>
    <row r="12" spans="1:25" x14ac:dyDescent="0.25">
      <c r="A12" s="228" t="s">
        <v>31</v>
      </c>
      <c r="B12" s="229">
        <v>2450</v>
      </c>
      <c r="C12" s="119" t="s">
        <v>3</v>
      </c>
      <c r="D12" s="113">
        <v>0</v>
      </c>
      <c r="E12" s="119" t="s">
        <v>4</v>
      </c>
      <c r="F12" s="230">
        <f t="shared" si="0"/>
        <v>0</v>
      </c>
      <c r="G12" s="116"/>
    </row>
    <row r="13" spans="1:25" x14ac:dyDescent="0.25">
      <c r="A13" s="228" t="s">
        <v>32</v>
      </c>
      <c r="B13" s="229">
        <v>166.5</v>
      </c>
      <c r="C13" s="119" t="s">
        <v>3</v>
      </c>
      <c r="D13" s="113">
        <v>0</v>
      </c>
      <c r="E13" s="119" t="s">
        <v>4</v>
      </c>
      <c r="F13" s="230">
        <f t="shared" si="0"/>
        <v>0</v>
      </c>
      <c r="G13" s="116"/>
    </row>
    <row r="14" spans="1:25" x14ac:dyDescent="0.25">
      <c r="A14" s="228" t="s">
        <v>33</v>
      </c>
      <c r="B14" s="229">
        <v>158</v>
      </c>
      <c r="C14" s="119" t="s">
        <v>3</v>
      </c>
      <c r="D14" s="113">
        <v>0</v>
      </c>
      <c r="E14" s="119" t="s">
        <v>4</v>
      </c>
      <c r="F14" s="230">
        <f t="shared" si="0"/>
        <v>0</v>
      </c>
      <c r="G14" s="116"/>
    </row>
    <row r="15" spans="1:25" x14ac:dyDescent="0.25">
      <c r="A15" s="228" t="s">
        <v>5</v>
      </c>
      <c r="B15" s="229">
        <v>1590</v>
      </c>
      <c r="C15" s="119" t="s">
        <v>3</v>
      </c>
      <c r="D15" s="113">
        <v>0</v>
      </c>
      <c r="E15" s="119" t="s">
        <v>4</v>
      </c>
      <c r="F15" s="230">
        <f t="shared" si="0"/>
        <v>0</v>
      </c>
      <c r="G15" s="116"/>
    </row>
    <row r="16" spans="1:25" ht="25.5" x14ac:dyDescent="0.25">
      <c r="A16" s="228" t="s">
        <v>34</v>
      </c>
      <c r="B16" s="229">
        <v>1440</v>
      </c>
      <c r="C16" s="119" t="s">
        <v>3</v>
      </c>
      <c r="D16" s="113">
        <v>0</v>
      </c>
      <c r="E16" s="119" t="s">
        <v>4</v>
      </c>
      <c r="F16" s="230">
        <f t="shared" si="0"/>
        <v>0</v>
      </c>
      <c r="G16" s="116"/>
    </row>
    <row r="17" spans="1:7" x14ac:dyDescent="0.25">
      <c r="A17" s="228" t="s">
        <v>6</v>
      </c>
      <c r="B17" s="229">
        <v>4140</v>
      </c>
      <c r="C17" s="119" t="s">
        <v>3</v>
      </c>
      <c r="D17" s="113">
        <v>0</v>
      </c>
      <c r="E17" s="119" t="s">
        <v>4</v>
      </c>
      <c r="F17" s="230">
        <f t="shared" si="0"/>
        <v>0</v>
      </c>
      <c r="G17" s="116"/>
    </row>
    <row r="18" spans="1:7" x14ac:dyDescent="0.25">
      <c r="A18" s="228" t="s">
        <v>35</v>
      </c>
      <c r="B18" s="229">
        <v>3825</v>
      </c>
      <c r="C18" s="119" t="s">
        <v>3</v>
      </c>
      <c r="D18" s="113">
        <v>0</v>
      </c>
      <c r="E18" s="119" t="s">
        <v>4</v>
      </c>
      <c r="F18" s="230">
        <f t="shared" si="0"/>
        <v>0</v>
      </c>
      <c r="G18" s="116"/>
    </row>
    <row r="19" spans="1:7" x14ac:dyDescent="0.25">
      <c r="A19" s="228" t="s">
        <v>36</v>
      </c>
      <c r="B19" s="229">
        <v>122.5</v>
      </c>
      <c r="C19" s="119" t="s">
        <v>3</v>
      </c>
      <c r="D19" s="113">
        <v>0</v>
      </c>
      <c r="E19" s="119" t="s">
        <v>4</v>
      </c>
      <c r="F19" s="230">
        <f t="shared" si="0"/>
        <v>0</v>
      </c>
      <c r="G19" s="116"/>
    </row>
    <row r="20" spans="1:7" x14ac:dyDescent="0.25">
      <c r="A20" s="228" t="s">
        <v>37</v>
      </c>
      <c r="B20" s="229">
        <v>106.25</v>
      </c>
      <c r="C20" s="119" t="s">
        <v>3</v>
      </c>
      <c r="D20" s="113">
        <v>0</v>
      </c>
      <c r="E20" s="119" t="s">
        <v>4</v>
      </c>
      <c r="F20" s="230">
        <f t="shared" si="0"/>
        <v>0</v>
      </c>
      <c r="G20" s="116"/>
    </row>
    <row r="21" spans="1:7" x14ac:dyDescent="0.25">
      <c r="A21" s="228" t="s">
        <v>207</v>
      </c>
      <c r="B21" s="229">
        <v>483.75</v>
      </c>
      <c r="C21" s="119" t="s">
        <v>3</v>
      </c>
      <c r="D21" s="113">
        <v>0</v>
      </c>
      <c r="E21" s="119" t="s">
        <v>4</v>
      </c>
      <c r="F21" s="230">
        <f t="shared" si="0"/>
        <v>0</v>
      </c>
      <c r="G21" s="116"/>
    </row>
    <row r="22" spans="1:7" x14ac:dyDescent="0.25">
      <c r="A22" s="228" t="s">
        <v>208</v>
      </c>
      <c r="B22" s="229">
        <v>385</v>
      </c>
      <c r="C22" s="119" t="s">
        <v>3</v>
      </c>
      <c r="D22" s="113">
        <v>0</v>
      </c>
      <c r="E22" s="119" t="s">
        <v>4</v>
      </c>
      <c r="F22" s="230">
        <f t="shared" si="0"/>
        <v>0</v>
      </c>
      <c r="G22" s="116"/>
    </row>
    <row r="23" spans="1:7" x14ac:dyDescent="0.25">
      <c r="A23" s="228" t="s">
        <v>38</v>
      </c>
      <c r="B23" s="229">
        <v>267.5</v>
      </c>
      <c r="C23" s="119" t="s">
        <v>3</v>
      </c>
      <c r="D23" s="113">
        <v>0</v>
      </c>
      <c r="E23" s="119" t="s">
        <v>4</v>
      </c>
      <c r="F23" s="230">
        <f t="shared" si="0"/>
        <v>0</v>
      </c>
      <c r="G23" s="116"/>
    </row>
    <row r="24" spans="1:7" x14ac:dyDescent="0.25">
      <c r="A24" s="228" t="s">
        <v>39</v>
      </c>
      <c r="B24" s="229">
        <v>240</v>
      </c>
      <c r="C24" s="119" t="s">
        <v>3</v>
      </c>
      <c r="D24" s="113">
        <v>0</v>
      </c>
      <c r="E24" s="119" t="s">
        <v>4</v>
      </c>
      <c r="F24" s="230">
        <f t="shared" si="0"/>
        <v>0</v>
      </c>
      <c r="G24" s="116"/>
    </row>
    <row r="25" spans="1:7" x14ac:dyDescent="0.25">
      <c r="A25" s="228" t="s">
        <v>42</v>
      </c>
      <c r="B25" s="229">
        <v>85</v>
      </c>
      <c r="C25" s="119" t="s">
        <v>3</v>
      </c>
      <c r="D25" s="113">
        <v>0</v>
      </c>
      <c r="E25" s="119" t="s">
        <v>4</v>
      </c>
      <c r="F25" s="230">
        <f t="shared" si="0"/>
        <v>0</v>
      </c>
      <c r="G25" s="116"/>
    </row>
    <row r="26" spans="1:7" x14ac:dyDescent="0.25">
      <c r="A26" s="228" t="s">
        <v>43</v>
      </c>
      <c r="B26" s="229">
        <v>210</v>
      </c>
      <c r="C26" s="119" t="s">
        <v>3</v>
      </c>
      <c r="D26" s="113">
        <v>0</v>
      </c>
      <c r="E26" s="119" t="s">
        <v>4</v>
      </c>
      <c r="F26" s="230">
        <f t="shared" si="0"/>
        <v>0</v>
      </c>
      <c r="G26" s="116"/>
    </row>
    <row r="27" spans="1:7" x14ac:dyDescent="0.25">
      <c r="A27" s="228" t="s">
        <v>44</v>
      </c>
      <c r="B27" s="229">
        <v>217.5</v>
      </c>
      <c r="C27" s="119" t="s">
        <v>3</v>
      </c>
      <c r="D27" s="113">
        <v>0</v>
      </c>
      <c r="E27" s="119" t="s">
        <v>4</v>
      </c>
      <c r="F27" s="230">
        <f t="shared" si="0"/>
        <v>0</v>
      </c>
      <c r="G27" s="116"/>
    </row>
    <row r="28" spans="1:7" x14ac:dyDescent="0.25">
      <c r="A28" s="228" t="s">
        <v>209</v>
      </c>
      <c r="B28" s="229">
        <v>439</v>
      </c>
      <c r="C28" s="119" t="s">
        <v>3</v>
      </c>
      <c r="D28" s="113">
        <v>0</v>
      </c>
      <c r="E28" s="119" t="s">
        <v>4</v>
      </c>
      <c r="F28" s="230">
        <f t="shared" si="0"/>
        <v>0</v>
      </c>
      <c r="G28" s="116"/>
    </row>
    <row r="29" spans="1:7" x14ac:dyDescent="0.25">
      <c r="A29" s="228" t="s">
        <v>210</v>
      </c>
      <c r="B29" s="229">
        <v>367</v>
      </c>
      <c r="C29" s="119" t="s">
        <v>3</v>
      </c>
      <c r="D29" s="113">
        <v>0</v>
      </c>
      <c r="E29" s="119" t="s">
        <v>4</v>
      </c>
      <c r="F29" s="230">
        <f t="shared" si="0"/>
        <v>0</v>
      </c>
      <c r="G29" s="116"/>
    </row>
    <row r="30" spans="1:7" x14ac:dyDescent="0.25">
      <c r="A30" s="228" t="s">
        <v>48</v>
      </c>
      <c r="B30" s="229">
        <v>2202</v>
      </c>
      <c r="C30" s="119" t="s">
        <v>3</v>
      </c>
      <c r="D30" s="113">
        <v>0</v>
      </c>
      <c r="E30" s="119" t="s">
        <v>4</v>
      </c>
      <c r="F30" s="230">
        <f t="shared" si="0"/>
        <v>0</v>
      </c>
      <c r="G30" s="116"/>
    </row>
    <row r="31" spans="1:7" x14ac:dyDescent="0.25">
      <c r="A31" s="231" t="s">
        <v>211</v>
      </c>
      <c r="B31" s="232">
        <v>352.5</v>
      </c>
      <c r="C31" s="119" t="s">
        <v>3</v>
      </c>
      <c r="D31" s="113">
        <v>0</v>
      </c>
      <c r="E31" s="119" t="s">
        <v>4</v>
      </c>
      <c r="F31" s="230">
        <f t="shared" si="0"/>
        <v>0</v>
      </c>
      <c r="G31" s="116"/>
    </row>
    <row r="32" spans="1:7" x14ac:dyDescent="0.25">
      <c r="A32" s="231" t="s">
        <v>212</v>
      </c>
      <c r="B32" s="232">
        <v>291.5</v>
      </c>
      <c r="C32" s="119" t="s">
        <v>3</v>
      </c>
      <c r="D32" s="113">
        <v>0</v>
      </c>
      <c r="E32" s="119" t="s">
        <v>4</v>
      </c>
      <c r="F32" s="230">
        <f t="shared" si="0"/>
        <v>0</v>
      </c>
      <c r="G32" s="121"/>
    </row>
    <row r="33" spans="1:7" x14ac:dyDescent="0.25">
      <c r="A33" s="231" t="s">
        <v>213</v>
      </c>
      <c r="B33" s="232">
        <v>2332</v>
      </c>
      <c r="C33" s="119" t="s">
        <v>3</v>
      </c>
      <c r="D33" s="113">
        <v>0</v>
      </c>
      <c r="E33" s="119" t="s">
        <v>4</v>
      </c>
      <c r="F33" s="230">
        <f t="shared" si="0"/>
        <v>0</v>
      </c>
      <c r="G33" s="121"/>
    </row>
    <row r="34" spans="1:7" x14ac:dyDescent="0.25">
      <c r="A34" s="228" t="s">
        <v>214</v>
      </c>
      <c r="B34" s="229">
        <v>176</v>
      </c>
      <c r="C34" s="119" t="s">
        <v>3</v>
      </c>
      <c r="D34" s="113">
        <v>0</v>
      </c>
      <c r="E34" s="119" t="s">
        <v>4</v>
      </c>
      <c r="F34" s="230">
        <f t="shared" si="0"/>
        <v>0</v>
      </c>
      <c r="G34" s="121"/>
    </row>
    <row r="35" spans="1:7" x14ac:dyDescent="0.25">
      <c r="A35" s="228" t="s">
        <v>52</v>
      </c>
      <c r="B35" s="229">
        <v>158.4</v>
      </c>
      <c r="C35" s="119" t="s">
        <v>3</v>
      </c>
      <c r="D35" s="113">
        <v>0</v>
      </c>
      <c r="E35" s="119" t="s">
        <v>4</v>
      </c>
      <c r="F35" s="230">
        <f t="shared" si="0"/>
        <v>0</v>
      </c>
      <c r="G35" s="121"/>
    </row>
    <row r="36" spans="1:7" x14ac:dyDescent="0.25">
      <c r="A36" s="228" t="s">
        <v>215</v>
      </c>
      <c r="B36" s="229">
        <v>317</v>
      </c>
      <c r="C36" s="119" t="s">
        <v>3</v>
      </c>
      <c r="D36" s="113">
        <v>0</v>
      </c>
      <c r="E36" s="119" t="s">
        <v>4</v>
      </c>
      <c r="F36" s="230">
        <f t="shared" si="0"/>
        <v>0</v>
      </c>
      <c r="G36" s="121"/>
    </row>
    <row r="37" spans="1:7" x14ac:dyDescent="0.25">
      <c r="A37" s="231" t="s">
        <v>114</v>
      </c>
      <c r="B37" s="232">
        <v>220.5</v>
      </c>
      <c r="C37" s="119" t="s">
        <v>3</v>
      </c>
      <c r="D37" s="113">
        <v>0</v>
      </c>
      <c r="E37" s="119" t="s">
        <v>4</v>
      </c>
      <c r="F37" s="230">
        <f t="shared" si="0"/>
        <v>0</v>
      </c>
      <c r="G37" s="121"/>
    </row>
    <row r="38" spans="1:7" x14ac:dyDescent="0.25">
      <c r="A38" s="231" t="s">
        <v>115</v>
      </c>
      <c r="B38" s="232">
        <v>1165</v>
      </c>
      <c r="C38" s="119" t="s">
        <v>3</v>
      </c>
      <c r="D38" s="113">
        <v>0</v>
      </c>
      <c r="E38" s="119" t="s">
        <v>4</v>
      </c>
      <c r="F38" s="230">
        <f t="shared" si="0"/>
        <v>0</v>
      </c>
      <c r="G38" s="121"/>
    </row>
    <row r="39" spans="1:7" x14ac:dyDescent="0.25">
      <c r="A39" s="231" t="s">
        <v>112</v>
      </c>
      <c r="B39" s="232">
        <v>349</v>
      </c>
      <c r="C39" s="119" t="s">
        <v>3</v>
      </c>
      <c r="D39" s="113">
        <v>0</v>
      </c>
      <c r="E39" s="119" t="s">
        <v>4</v>
      </c>
      <c r="F39" s="230">
        <f t="shared" si="0"/>
        <v>0</v>
      </c>
      <c r="G39" s="121"/>
    </row>
    <row r="40" spans="1:7" x14ac:dyDescent="0.25">
      <c r="A40" s="231" t="s">
        <v>116</v>
      </c>
      <c r="B40" s="232">
        <v>100.8</v>
      </c>
      <c r="C40" s="119" t="s">
        <v>3</v>
      </c>
      <c r="D40" s="113">
        <v>0</v>
      </c>
      <c r="E40" s="119" t="s">
        <v>4</v>
      </c>
      <c r="F40" s="230">
        <f t="shared" si="0"/>
        <v>0</v>
      </c>
      <c r="G40" s="121"/>
    </row>
    <row r="41" spans="1:7" x14ac:dyDescent="0.25">
      <c r="A41" s="231" t="s">
        <v>216</v>
      </c>
      <c r="B41" s="232">
        <v>718</v>
      </c>
      <c r="C41" s="119" t="s">
        <v>3</v>
      </c>
      <c r="D41" s="113">
        <v>0</v>
      </c>
      <c r="E41" s="119" t="s">
        <v>4</v>
      </c>
      <c r="F41" s="230">
        <f t="shared" si="0"/>
        <v>0</v>
      </c>
      <c r="G41" s="121"/>
    </row>
    <row r="42" spans="1:7" x14ac:dyDescent="0.25">
      <c r="A42" s="228" t="s">
        <v>58</v>
      </c>
      <c r="B42" s="229">
        <v>240</v>
      </c>
      <c r="C42" s="119" t="s">
        <v>3</v>
      </c>
      <c r="D42" s="113">
        <v>0</v>
      </c>
      <c r="E42" s="119" t="s">
        <v>4</v>
      </c>
      <c r="F42" s="230">
        <f t="shared" si="0"/>
        <v>0</v>
      </c>
      <c r="G42" s="121"/>
    </row>
    <row r="43" spans="1:7" x14ac:dyDescent="0.25">
      <c r="A43" s="228" t="s">
        <v>59</v>
      </c>
      <c r="B43" s="229">
        <v>611</v>
      </c>
      <c r="C43" s="119" t="s">
        <v>3</v>
      </c>
      <c r="D43" s="113">
        <v>0</v>
      </c>
      <c r="E43" s="119" t="s">
        <v>4</v>
      </c>
      <c r="F43" s="230">
        <f t="shared" si="0"/>
        <v>0</v>
      </c>
      <c r="G43" s="121"/>
    </row>
    <row r="44" spans="1:7" ht="15" customHeight="1" thickBot="1" x14ac:dyDescent="0.3">
      <c r="A44" s="233" t="s">
        <v>10</v>
      </c>
      <c r="B44" s="234">
        <v>5910</v>
      </c>
      <c r="C44" s="235" t="s">
        <v>3</v>
      </c>
      <c r="D44" s="236">
        <v>0</v>
      </c>
      <c r="E44" s="235" t="s">
        <v>4</v>
      </c>
      <c r="F44" s="237">
        <f t="shared" si="0"/>
        <v>0</v>
      </c>
      <c r="G44" s="121"/>
    </row>
    <row r="45" spans="1:7" ht="15.75" customHeight="1" thickTop="1" x14ac:dyDescent="0.25">
      <c r="G45" s="121"/>
    </row>
    <row r="46" spans="1:7" x14ac:dyDescent="0.25">
      <c r="A46" s="238" t="s">
        <v>217</v>
      </c>
      <c r="B46" s="239"/>
      <c r="C46" s="149"/>
      <c r="D46" s="116"/>
      <c r="E46" s="149"/>
      <c r="F46" s="240"/>
      <c r="G46" s="121"/>
    </row>
    <row r="47" spans="1:7" x14ac:dyDescent="0.25">
      <c r="A47" s="241"/>
      <c r="B47" s="241"/>
      <c r="C47" s="241"/>
      <c r="D47" s="241"/>
      <c r="E47" s="241"/>
      <c r="F47" s="241"/>
      <c r="G47" s="121"/>
    </row>
    <row r="48" spans="1:7" x14ac:dyDescent="0.25">
      <c r="A48" s="182"/>
      <c r="B48" s="182"/>
      <c r="C48" s="182"/>
      <c r="D48" s="182"/>
      <c r="E48" s="182"/>
      <c r="F48" s="182"/>
      <c r="G48" s="121"/>
    </row>
    <row r="49" spans="1:25" x14ac:dyDescent="0.25">
      <c r="G49" s="121"/>
      <c r="H49" s="242"/>
      <c r="I49" s="242"/>
      <c r="J49" s="242"/>
      <c r="K49" s="242"/>
      <c r="L49" s="242"/>
      <c r="M49" s="242"/>
    </row>
    <row r="50" spans="1:25" x14ac:dyDescent="0.25">
      <c r="G50" s="121"/>
    </row>
    <row r="51" spans="1:25" x14ac:dyDescent="0.25">
      <c r="G51" s="121"/>
    </row>
    <row r="52" spans="1:25" x14ac:dyDescent="0.25">
      <c r="G52" s="121"/>
    </row>
    <row r="53" spans="1:25" ht="18.75" x14ac:dyDescent="0.3">
      <c r="A53" s="243" t="s">
        <v>218</v>
      </c>
      <c r="B53" s="243"/>
      <c r="C53" s="243"/>
      <c r="D53" s="243"/>
      <c r="E53" s="243"/>
      <c r="F53" s="243"/>
      <c r="Q53" s="69"/>
      <c r="R53" s="69"/>
      <c r="S53" s="69"/>
      <c r="T53" s="69"/>
      <c r="U53" s="69"/>
      <c r="V53" s="69"/>
      <c r="W53" s="69"/>
      <c r="X53" s="69"/>
      <c r="Y53" s="69"/>
    </row>
    <row r="54" spans="1:25" ht="15.75" thickBot="1" x14ac:dyDescent="0.3">
      <c r="A54" s="104" t="s">
        <v>126</v>
      </c>
      <c r="G54" s="244"/>
    </row>
    <row r="55" spans="1:25" ht="37.5" thickTop="1" x14ac:dyDescent="0.25">
      <c r="A55" s="245" t="s">
        <v>12</v>
      </c>
      <c r="B55" s="246" t="s">
        <v>187</v>
      </c>
      <c r="C55" s="246"/>
      <c r="D55" s="226" t="s">
        <v>1</v>
      </c>
      <c r="E55" s="226"/>
      <c r="F55" s="227" t="s">
        <v>2</v>
      </c>
    </row>
    <row r="56" spans="1:25" x14ac:dyDescent="0.25">
      <c r="A56" s="228" t="s">
        <v>109</v>
      </c>
      <c r="B56" s="229">
        <v>95</v>
      </c>
      <c r="C56" s="119" t="s">
        <v>3</v>
      </c>
      <c r="D56" s="113">
        <v>0</v>
      </c>
      <c r="E56" s="119" t="s">
        <v>4</v>
      </c>
      <c r="F56" s="230">
        <f t="shared" ref="F56:F75" si="1">B56*D56</f>
        <v>0</v>
      </c>
      <c r="G56" s="247"/>
      <c r="O56" s="248"/>
    </row>
    <row r="57" spans="1:25" x14ac:dyDescent="0.25">
      <c r="A57" s="228" t="s">
        <v>88</v>
      </c>
      <c r="B57" s="229">
        <v>45</v>
      </c>
      <c r="C57" s="119" t="s">
        <v>3</v>
      </c>
      <c r="D57" s="113">
        <v>0</v>
      </c>
      <c r="E57" s="119" t="s">
        <v>4</v>
      </c>
      <c r="F57" s="230">
        <f t="shared" si="1"/>
        <v>0</v>
      </c>
      <c r="G57" s="242"/>
    </row>
    <row r="58" spans="1:25" x14ac:dyDescent="0.25">
      <c r="A58" s="228" t="s">
        <v>219</v>
      </c>
      <c r="B58" s="229">
        <v>375</v>
      </c>
      <c r="C58" s="119" t="s">
        <v>3</v>
      </c>
      <c r="D58" s="113">
        <v>0</v>
      </c>
      <c r="E58" s="119" t="s">
        <v>4</v>
      </c>
      <c r="F58" s="230">
        <f t="shared" si="1"/>
        <v>0</v>
      </c>
      <c r="G58" s="244"/>
    </row>
    <row r="59" spans="1:25" x14ac:dyDescent="0.25">
      <c r="A59" s="228" t="s">
        <v>94</v>
      </c>
      <c r="B59" s="229">
        <v>100</v>
      </c>
      <c r="C59" s="119" t="s">
        <v>3</v>
      </c>
      <c r="D59" s="113">
        <v>0</v>
      </c>
      <c r="E59" s="119" t="s">
        <v>4</v>
      </c>
      <c r="F59" s="230">
        <f t="shared" si="1"/>
        <v>0</v>
      </c>
      <c r="H59" s="182" t="s">
        <v>25</v>
      </c>
      <c r="I59" s="182"/>
      <c r="J59" s="182"/>
      <c r="K59" s="182"/>
      <c r="L59" s="182"/>
    </row>
    <row r="60" spans="1:25" x14ac:dyDescent="0.25">
      <c r="A60" s="228" t="s">
        <v>95</v>
      </c>
      <c r="B60" s="229">
        <v>234.38</v>
      </c>
      <c r="C60" s="119" t="s">
        <v>3</v>
      </c>
      <c r="D60" s="113">
        <v>0</v>
      </c>
      <c r="E60" s="119" t="s">
        <v>4</v>
      </c>
      <c r="F60" s="230">
        <f t="shared" si="1"/>
        <v>0</v>
      </c>
      <c r="G60" s="242"/>
      <c r="H60" s="182"/>
      <c r="I60" s="182"/>
      <c r="J60" s="182"/>
      <c r="K60" s="182"/>
      <c r="L60" s="182"/>
      <c r="M60" s="174"/>
    </row>
    <row r="61" spans="1:25" x14ac:dyDescent="0.25">
      <c r="A61" s="228" t="s">
        <v>110</v>
      </c>
      <c r="B61" s="229">
        <v>42.5</v>
      </c>
      <c r="C61" s="119" t="s">
        <v>3</v>
      </c>
      <c r="D61" s="113">
        <v>0</v>
      </c>
      <c r="E61" s="119" t="s">
        <v>4</v>
      </c>
      <c r="F61" s="230">
        <f t="shared" si="1"/>
        <v>0</v>
      </c>
      <c r="H61" s="182"/>
      <c r="I61" s="182"/>
      <c r="J61" s="182"/>
      <c r="K61" s="182"/>
      <c r="L61" s="182"/>
      <c r="M61" s="174"/>
    </row>
    <row r="62" spans="1:25" x14ac:dyDescent="0.25">
      <c r="A62" s="228" t="s">
        <v>220</v>
      </c>
      <c r="B62" s="229">
        <v>142.5</v>
      </c>
      <c r="C62" s="119" t="s">
        <v>3</v>
      </c>
      <c r="D62" s="113">
        <v>0</v>
      </c>
      <c r="E62" s="119" t="s">
        <v>4</v>
      </c>
      <c r="F62" s="230">
        <f t="shared" si="1"/>
        <v>0</v>
      </c>
      <c r="H62" s="182"/>
      <c r="I62" s="182"/>
      <c r="J62" s="182"/>
      <c r="K62" s="182"/>
      <c r="L62" s="182"/>
      <c r="M62" s="174"/>
    </row>
    <row r="63" spans="1:25" x14ac:dyDescent="0.25">
      <c r="A63" s="228" t="s">
        <v>66</v>
      </c>
      <c r="B63" s="229">
        <v>395.88</v>
      </c>
      <c r="C63" s="119" t="s">
        <v>3</v>
      </c>
      <c r="D63" s="113">
        <v>0</v>
      </c>
      <c r="E63" s="119" t="s">
        <v>4</v>
      </c>
      <c r="F63" s="249">
        <f t="shared" si="1"/>
        <v>0</v>
      </c>
      <c r="H63" s="104" t="s">
        <v>19</v>
      </c>
      <c r="I63" s="174"/>
      <c r="J63" s="174"/>
      <c r="K63" s="174"/>
    </row>
    <row r="64" spans="1:25" x14ac:dyDescent="0.25">
      <c r="A64" s="228" t="s">
        <v>108</v>
      </c>
      <c r="B64" s="229">
        <v>192.19</v>
      </c>
      <c r="C64" s="119" t="s">
        <v>3</v>
      </c>
      <c r="D64" s="113">
        <v>0</v>
      </c>
      <c r="E64" s="119" t="s">
        <v>4</v>
      </c>
      <c r="F64" s="249">
        <f t="shared" si="1"/>
        <v>0</v>
      </c>
      <c r="H64" s="182" t="s">
        <v>137</v>
      </c>
      <c r="I64" s="182"/>
      <c r="J64" s="182"/>
      <c r="K64" s="182"/>
      <c r="L64" s="250"/>
      <c r="M64" s="250"/>
    </row>
    <row r="65" spans="1:13" x14ac:dyDescent="0.25">
      <c r="A65" s="228" t="s">
        <v>67</v>
      </c>
      <c r="B65" s="229">
        <v>93.75</v>
      </c>
      <c r="C65" s="119" t="s">
        <v>3</v>
      </c>
      <c r="D65" s="113">
        <v>0</v>
      </c>
      <c r="E65" s="119" t="s">
        <v>4</v>
      </c>
      <c r="F65" s="230">
        <f t="shared" si="1"/>
        <v>0</v>
      </c>
      <c r="H65" s="182"/>
      <c r="I65" s="182"/>
      <c r="J65" s="182"/>
      <c r="K65" s="182"/>
      <c r="L65" s="174"/>
      <c r="M65" s="174"/>
    </row>
    <row r="66" spans="1:13" x14ac:dyDescent="0.25">
      <c r="A66" s="228" t="s">
        <v>102</v>
      </c>
      <c r="B66" s="229">
        <v>937.5</v>
      </c>
      <c r="C66" s="119" t="s">
        <v>3</v>
      </c>
      <c r="D66" s="113">
        <v>0</v>
      </c>
      <c r="E66" s="119" t="s">
        <v>4</v>
      </c>
      <c r="F66" s="230">
        <f t="shared" si="1"/>
        <v>0</v>
      </c>
      <c r="H66" s="182"/>
      <c r="I66" s="182"/>
      <c r="J66" s="182"/>
      <c r="K66" s="182"/>
      <c r="L66" s="174"/>
      <c r="M66" s="174"/>
    </row>
    <row r="67" spans="1:13" x14ac:dyDescent="0.25">
      <c r="A67" s="228" t="s">
        <v>131</v>
      </c>
      <c r="B67" s="229">
        <v>37.5</v>
      </c>
      <c r="C67" s="119" t="s">
        <v>3</v>
      </c>
      <c r="D67" s="113">
        <v>0</v>
      </c>
      <c r="E67" s="119" t="s">
        <v>4</v>
      </c>
      <c r="F67" s="230">
        <f t="shared" si="1"/>
        <v>0</v>
      </c>
      <c r="H67" s="182"/>
      <c r="I67" s="182"/>
      <c r="J67" s="182"/>
      <c r="K67" s="182"/>
      <c r="L67" s="174"/>
      <c r="M67" s="174"/>
    </row>
    <row r="68" spans="1:13" x14ac:dyDescent="0.25">
      <c r="A68" s="228" t="s">
        <v>71</v>
      </c>
      <c r="B68" s="229">
        <v>282.5</v>
      </c>
      <c r="C68" s="119" t="s">
        <v>3</v>
      </c>
      <c r="D68" s="113">
        <v>0</v>
      </c>
      <c r="E68" s="119" t="s">
        <v>4</v>
      </c>
      <c r="F68" s="230">
        <f t="shared" si="1"/>
        <v>0</v>
      </c>
      <c r="H68" s="182"/>
      <c r="I68" s="182"/>
      <c r="J68" s="182"/>
      <c r="K68" s="182"/>
      <c r="L68" s="174"/>
      <c r="M68" s="174"/>
    </row>
    <row r="69" spans="1:13" x14ac:dyDescent="0.25">
      <c r="A69" s="228" t="s">
        <v>13</v>
      </c>
      <c r="B69" s="229">
        <v>6637.5</v>
      </c>
      <c r="C69" s="119" t="s">
        <v>3</v>
      </c>
      <c r="D69" s="113">
        <v>0</v>
      </c>
      <c r="E69" s="119" t="s">
        <v>4</v>
      </c>
      <c r="F69" s="249">
        <f t="shared" si="1"/>
        <v>0</v>
      </c>
      <c r="H69" s="182" t="s">
        <v>26</v>
      </c>
      <c r="I69" s="182"/>
      <c r="J69" s="182"/>
      <c r="K69" s="182"/>
      <c r="L69" s="174"/>
      <c r="M69" s="174"/>
    </row>
    <row r="70" spans="1:13" ht="21.75" customHeight="1" x14ac:dyDescent="0.25">
      <c r="A70" s="228" t="s">
        <v>72</v>
      </c>
      <c r="B70" s="229">
        <v>104.69</v>
      </c>
      <c r="C70" s="119" t="s">
        <v>3</v>
      </c>
      <c r="D70" s="113">
        <v>0</v>
      </c>
      <c r="E70" s="119" t="s">
        <v>4</v>
      </c>
      <c r="F70" s="230">
        <f t="shared" si="1"/>
        <v>0</v>
      </c>
      <c r="G70" s="175"/>
      <c r="H70" s="182"/>
      <c r="I70" s="182"/>
      <c r="J70" s="182"/>
      <c r="K70" s="182"/>
      <c r="L70" s="174"/>
      <c r="M70" s="174"/>
    </row>
    <row r="71" spans="1:13" x14ac:dyDescent="0.25">
      <c r="A71" s="228" t="s">
        <v>14</v>
      </c>
      <c r="B71" s="229">
        <v>125</v>
      </c>
      <c r="C71" s="119" t="s">
        <v>3</v>
      </c>
      <c r="D71" s="113">
        <v>0</v>
      </c>
      <c r="E71" s="119" t="s">
        <v>4</v>
      </c>
      <c r="F71" s="230">
        <f t="shared" si="1"/>
        <v>0</v>
      </c>
      <c r="G71" s="175"/>
      <c r="H71" s="182"/>
      <c r="I71" s="182"/>
      <c r="J71" s="182"/>
      <c r="K71" s="182"/>
      <c r="L71" s="174"/>
      <c r="M71" s="174"/>
    </row>
    <row r="72" spans="1:13" x14ac:dyDescent="0.25">
      <c r="A72" s="228" t="s">
        <v>117</v>
      </c>
      <c r="B72" s="229">
        <v>650</v>
      </c>
      <c r="C72" s="119" t="s">
        <v>3</v>
      </c>
      <c r="D72" s="113">
        <v>0</v>
      </c>
      <c r="E72" s="119" t="s">
        <v>4</v>
      </c>
      <c r="F72" s="230">
        <f t="shared" si="1"/>
        <v>0</v>
      </c>
      <c r="H72" s="182"/>
      <c r="I72" s="182"/>
      <c r="J72" s="182"/>
      <c r="K72" s="182"/>
      <c r="L72" s="174"/>
      <c r="M72" s="174"/>
    </row>
    <row r="73" spans="1:13" x14ac:dyDescent="0.25">
      <c r="A73" s="228" t="s">
        <v>193</v>
      </c>
      <c r="B73" s="229">
        <v>200</v>
      </c>
      <c r="C73" s="119" t="s">
        <v>3</v>
      </c>
      <c r="D73" s="113">
        <v>0</v>
      </c>
      <c r="E73" s="119" t="s">
        <v>4</v>
      </c>
      <c r="F73" s="230">
        <f t="shared" si="1"/>
        <v>0</v>
      </c>
      <c r="I73" s="174"/>
      <c r="J73" s="174"/>
      <c r="K73" s="174"/>
      <c r="L73" s="174"/>
      <c r="M73" s="174"/>
    </row>
    <row r="74" spans="1:13" ht="14.45" customHeight="1" x14ac:dyDescent="0.25">
      <c r="A74" s="228" t="s">
        <v>73</v>
      </c>
      <c r="B74" s="229">
        <v>151.56</v>
      </c>
      <c r="C74" s="119" t="s">
        <v>3</v>
      </c>
      <c r="D74" s="113">
        <v>0</v>
      </c>
      <c r="E74" s="119" t="s">
        <v>4</v>
      </c>
      <c r="F74" s="230">
        <f t="shared" si="1"/>
        <v>0</v>
      </c>
      <c r="H74" s="174"/>
      <c r="I74" s="174"/>
      <c r="J74" s="174"/>
      <c r="K74" s="174"/>
      <c r="L74" s="174"/>
      <c r="M74" s="174"/>
    </row>
    <row r="75" spans="1:13" ht="32.1" customHeight="1" thickBot="1" x14ac:dyDescent="0.3">
      <c r="A75" s="233" t="s">
        <v>90</v>
      </c>
      <c r="B75" s="234">
        <v>203.75</v>
      </c>
      <c r="C75" s="251" t="s">
        <v>3</v>
      </c>
      <c r="D75" s="236">
        <v>0</v>
      </c>
      <c r="E75" s="235" t="s">
        <v>4</v>
      </c>
      <c r="F75" s="237">
        <f t="shared" si="1"/>
        <v>0</v>
      </c>
      <c r="H75" s="174"/>
      <c r="I75" s="174"/>
      <c r="J75" s="174"/>
      <c r="K75" s="174"/>
      <c r="L75" s="174"/>
      <c r="M75" s="174"/>
    </row>
    <row r="76" spans="1:13" ht="15" customHeight="1" thickTop="1" x14ac:dyDescent="0.25">
      <c r="A76" s="147"/>
      <c r="B76" s="252"/>
      <c r="C76" s="253"/>
      <c r="D76" s="254"/>
      <c r="E76" s="253"/>
      <c r="F76" s="152"/>
      <c r="H76" s="174"/>
      <c r="I76" s="174"/>
      <c r="J76" s="174"/>
      <c r="K76" s="174"/>
      <c r="L76" s="174"/>
      <c r="M76" s="174"/>
    </row>
    <row r="77" spans="1:13" ht="36.950000000000003" customHeight="1" x14ac:dyDescent="0.25">
      <c r="A77" s="255" t="s">
        <v>104</v>
      </c>
      <c r="B77" s="255"/>
      <c r="C77" s="255"/>
      <c r="D77" s="255"/>
      <c r="E77" s="255"/>
      <c r="F77" s="255"/>
      <c r="H77" s="175"/>
      <c r="I77" s="175"/>
      <c r="J77" s="175"/>
      <c r="K77" s="175"/>
      <c r="L77" s="174"/>
      <c r="M77" s="174"/>
    </row>
    <row r="78" spans="1:13" ht="42" customHeight="1" x14ac:dyDescent="0.25">
      <c r="A78" s="184" t="s">
        <v>221</v>
      </c>
      <c r="B78" s="184"/>
      <c r="C78" s="184"/>
      <c r="D78" s="184"/>
      <c r="E78" s="184"/>
      <c r="F78" s="184"/>
      <c r="H78" s="103"/>
      <c r="I78" s="103"/>
      <c r="J78" s="103"/>
      <c r="K78" s="174"/>
      <c r="L78" s="174"/>
      <c r="M78" s="174"/>
    </row>
    <row r="79" spans="1:13" x14ac:dyDescent="0.25">
      <c r="A79" s="160"/>
      <c r="B79" s="160"/>
      <c r="C79" s="160"/>
      <c r="D79" s="160"/>
      <c r="E79" s="160"/>
      <c r="F79" s="160"/>
      <c r="H79" s="256"/>
      <c r="I79" s="256"/>
      <c r="J79" s="256"/>
      <c r="K79" s="256"/>
    </row>
    <row r="80" spans="1:13" ht="25.5" customHeight="1" x14ac:dyDescent="0.25">
      <c r="A80" s="257" t="s">
        <v>18</v>
      </c>
      <c r="B80" s="257"/>
      <c r="C80" s="257"/>
      <c r="D80" s="257"/>
      <c r="F80" s="258">
        <f>SUM(F6:F44)+SUM(F56:F75)</f>
        <v>0</v>
      </c>
      <c r="H80" s="154"/>
      <c r="I80" s="154"/>
      <c r="J80" s="154"/>
      <c r="K80" s="154"/>
      <c r="L80" s="141"/>
      <c r="M80" s="141"/>
    </row>
    <row r="81" spans="1:25" ht="15" customHeight="1" x14ac:dyDescent="0.25">
      <c r="A81" s="257" t="s">
        <v>105</v>
      </c>
      <c r="B81" s="257"/>
      <c r="C81" s="257"/>
      <c r="D81" s="257"/>
      <c r="E81" s="259"/>
      <c r="F81" s="260">
        <f>IF(ISNA(VLOOKUP(F80,[4]Rate!$A$2:$B$8,2)),0,VLOOKUP(F80,[4]Rate!$A$2:$B$8,2))</f>
        <v>0</v>
      </c>
    </row>
    <row r="82" spans="1:25" ht="7.5" customHeight="1" x14ac:dyDescent="0.25">
      <c r="A82" s="257"/>
      <c r="B82" s="257"/>
      <c r="C82" s="257"/>
      <c r="D82" s="257"/>
      <c r="E82" s="259"/>
      <c r="F82" s="260"/>
    </row>
    <row r="83" spans="1:25" ht="9" customHeight="1" x14ac:dyDescent="0.25">
      <c r="A83" s="257"/>
      <c r="B83" s="257"/>
      <c r="C83" s="257"/>
      <c r="D83" s="257"/>
      <c r="E83" s="259"/>
      <c r="F83" s="260"/>
      <c r="H83" s="175"/>
      <c r="I83" s="261"/>
      <c r="J83" s="174"/>
      <c r="K83" s="174"/>
      <c r="L83" s="174"/>
      <c r="M83" s="174"/>
      <c r="N83" s="174"/>
    </row>
    <row r="84" spans="1:25" ht="14.25" customHeight="1" x14ac:dyDescent="0.25">
      <c r="A84" s="257" t="s">
        <v>195</v>
      </c>
      <c r="B84" s="257"/>
      <c r="C84" s="257"/>
      <c r="D84" s="257"/>
      <c r="E84" s="262"/>
      <c r="F84" s="258">
        <f>F80*F81</f>
        <v>0</v>
      </c>
      <c r="H84" s="175"/>
      <c r="I84" s="261"/>
      <c r="J84" s="174"/>
      <c r="K84" s="174"/>
      <c r="L84" s="174"/>
      <c r="M84" s="174"/>
      <c r="N84" s="174"/>
    </row>
    <row r="85" spans="1:25" ht="17.25" customHeight="1" x14ac:dyDescent="0.25">
      <c r="A85" s="155"/>
      <c r="B85" s="155"/>
      <c r="C85" s="155"/>
      <c r="D85" s="155"/>
      <c r="E85" s="262"/>
      <c r="F85" s="263"/>
      <c r="H85" s="175"/>
      <c r="I85" s="261"/>
      <c r="J85" s="174"/>
      <c r="K85" s="174"/>
      <c r="L85" s="174"/>
      <c r="M85" s="174"/>
      <c r="N85" s="174"/>
    </row>
    <row r="86" spans="1:25" ht="13.5" customHeight="1" x14ac:dyDescent="0.25">
      <c r="A86" s="257" t="s">
        <v>222</v>
      </c>
      <c r="B86" s="257"/>
      <c r="C86" s="257"/>
      <c r="D86" s="257"/>
      <c r="F86" s="258">
        <f>IF(AND(F80&gt;=5000,F80&lt;20000),F80*0.02,IF(F80&gt;=20000,F80*0.03,0))</f>
        <v>0</v>
      </c>
      <c r="I86" s="174"/>
      <c r="J86" s="174"/>
      <c r="K86" s="174"/>
      <c r="L86" s="174"/>
      <c r="M86" s="174"/>
      <c r="N86" s="174"/>
    </row>
    <row r="87" spans="1:25" ht="17.100000000000001" customHeight="1" x14ac:dyDescent="0.25">
      <c r="A87" s="162"/>
      <c r="B87" s="162"/>
      <c r="C87" s="162"/>
      <c r="D87" s="162"/>
      <c r="F87" s="264"/>
      <c r="I87" s="174"/>
      <c r="J87" s="174"/>
      <c r="K87" s="174"/>
      <c r="L87" s="174"/>
      <c r="M87" s="174"/>
      <c r="N87" s="174"/>
    </row>
    <row r="88" spans="1:25" ht="24" customHeight="1" thickBot="1" x14ac:dyDescent="0.3">
      <c r="A88" s="162" t="s">
        <v>128</v>
      </c>
      <c r="B88" s="162"/>
      <c r="C88" s="162"/>
      <c r="D88" s="162"/>
      <c r="F88" s="265">
        <f>IF(AND(F80&gt;=20000,F80&lt;40000),SUM(F38,F37,F31:F33,F10,F40,F39,F41)*0.07,IF(AND(F80&gt;=40000,F80&lt;70000),SUM(F38,F37,F31:F33,F10,F40,F39,F41)*0.08,IF(AND(F80&gt;=70000,F80&lt;100000),SUM(F38,F37,F31:F33,F10,F40,F39,F41)*0.09,IF(F80&gt;=100000,SUM(F38,F37,F31:F33,F10,F40,F39,F41)*0.1,0))))</f>
        <v>0</v>
      </c>
      <c r="H88" s="266"/>
      <c r="I88" s="174"/>
      <c r="J88" s="174"/>
      <c r="K88" s="174"/>
      <c r="L88" s="174"/>
      <c r="M88" s="174"/>
      <c r="N88" s="174"/>
    </row>
    <row r="89" spans="1:25" x14ac:dyDescent="0.25">
      <c r="A89" s="257" t="s">
        <v>223</v>
      </c>
      <c r="B89" s="257"/>
      <c r="C89" s="257"/>
      <c r="D89" s="257"/>
      <c r="F89" s="267">
        <f>F80*F81+F86+F88</f>
        <v>0</v>
      </c>
    </row>
    <row r="90" spans="1:25" ht="17.25" customHeight="1" x14ac:dyDescent="0.25">
      <c r="A90" s="257"/>
      <c r="B90" s="257"/>
      <c r="C90" s="257"/>
      <c r="D90" s="257"/>
      <c r="F90" s="267"/>
    </row>
    <row r="91" spans="1:25" ht="37.5" customHeight="1" x14ac:dyDescent="0.25">
      <c r="A91" s="257" t="s">
        <v>224</v>
      </c>
      <c r="B91" s="257"/>
      <c r="C91" s="257"/>
      <c r="D91" s="257"/>
      <c r="F91" s="267">
        <f>F80*F81 + F88</f>
        <v>0</v>
      </c>
      <c r="G91" s="175"/>
      <c r="H91" s="175"/>
      <c r="I91" s="175"/>
      <c r="J91" s="175"/>
      <c r="K91" s="175"/>
      <c r="L91" s="175"/>
      <c r="M91" s="175"/>
    </row>
    <row r="92" spans="1:25" ht="23.45" customHeight="1" x14ac:dyDescent="0.25">
      <c r="A92" s="257"/>
      <c r="B92" s="257"/>
      <c r="C92" s="257"/>
      <c r="D92" s="257"/>
      <c r="F92" s="267"/>
      <c r="G92" s="175"/>
      <c r="H92" s="175"/>
      <c r="I92" s="175"/>
      <c r="J92" s="175"/>
      <c r="K92" s="175"/>
      <c r="L92" s="175"/>
      <c r="M92" s="175"/>
    </row>
    <row r="93" spans="1:25" ht="21.6" customHeight="1" x14ac:dyDescent="0.25">
      <c r="F93" s="104"/>
      <c r="G93" s="256"/>
      <c r="H93" s="256"/>
      <c r="I93" s="256"/>
      <c r="J93" s="256"/>
      <c r="K93" s="256"/>
      <c r="L93" s="256"/>
      <c r="M93" s="256"/>
    </row>
    <row r="94" spans="1:25" ht="47.1" customHeight="1" x14ac:dyDescent="0.25">
      <c r="A94" s="167"/>
      <c r="B94" s="167"/>
      <c r="C94" s="167"/>
      <c r="D94" s="167"/>
      <c r="E94" s="160"/>
      <c r="F94" s="160"/>
      <c r="G94" s="256"/>
      <c r="H94" s="256"/>
      <c r="I94" s="256"/>
      <c r="J94" s="256"/>
      <c r="K94" s="256"/>
      <c r="L94" s="256"/>
      <c r="M94" s="154"/>
    </row>
    <row r="95" spans="1:25" ht="41.25" customHeight="1" x14ac:dyDescent="0.25">
      <c r="A95" s="268" t="s">
        <v>225</v>
      </c>
      <c r="B95" s="268"/>
      <c r="C95" s="268"/>
      <c r="D95" s="268"/>
      <c r="E95" s="268"/>
      <c r="F95" s="268"/>
      <c r="G95" s="268"/>
      <c r="H95" s="268"/>
      <c r="I95" s="268"/>
      <c r="J95" s="268"/>
      <c r="K95" s="268"/>
      <c r="L95" s="268"/>
      <c r="M95" s="154"/>
    </row>
    <row r="96" spans="1:25" ht="20.25" customHeight="1" x14ac:dyDescent="0.25">
      <c r="A96" s="103"/>
      <c r="B96" s="103"/>
      <c r="C96" s="103"/>
      <c r="D96" s="103"/>
      <c r="E96" s="103"/>
      <c r="F96" s="103"/>
      <c r="G96" s="256"/>
      <c r="H96" s="256"/>
      <c r="I96" s="256"/>
      <c r="J96" s="256"/>
      <c r="K96" s="256"/>
      <c r="L96" s="256"/>
      <c r="Q96" s="69"/>
      <c r="R96" s="69"/>
      <c r="S96" s="69"/>
      <c r="T96" s="69"/>
      <c r="U96" s="69"/>
      <c r="V96" s="69"/>
      <c r="W96" s="69"/>
      <c r="X96" s="69"/>
      <c r="Y96" s="69"/>
    </row>
    <row r="97" spans="1:12" ht="78.75" customHeight="1" x14ac:dyDescent="0.25">
      <c r="A97" s="268" t="s">
        <v>226</v>
      </c>
      <c r="B97" s="268"/>
      <c r="C97" s="268"/>
      <c r="D97" s="268"/>
      <c r="E97" s="268"/>
      <c r="F97" s="268"/>
      <c r="G97" s="268"/>
      <c r="H97" s="268"/>
      <c r="I97" s="268"/>
      <c r="J97" s="268"/>
      <c r="K97" s="268"/>
      <c r="L97" s="268"/>
    </row>
    <row r="98" spans="1:12" ht="79.5" customHeight="1" x14ac:dyDescent="0.25">
      <c r="A98" s="268" t="s">
        <v>227</v>
      </c>
      <c r="B98" s="268"/>
      <c r="C98" s="268"/>
      <c r="D98" s="268"/>
      <c r="E98" s="268"/>
      <c r="F98" s="268"/>
      <c r="G98" s="268"/>
      <c r="H98" s="268"/>
      <c r="I98" s="268"/>
      <c r="J98" s="268"/>
      <c r="K98" s="268"/>
      <c r="L98" s="268"/>
    </row>
  </sheetData>
  <sheetProtection algorithmName="SHA-512" hashValue="2i50PYFCvIEjJVW+oWVk3pWPVsOWt/iDQmXacQQnX8TC1ETIoZacWd3aDPTzi4YKV5siLm7U4Ip8pXz0P+hhUA==" saltValue="+EMRlLeAtbPD7mqyeTqVXg==" spinCount="100000" sheet="1" selectLockedCells="1"/>
  <mergeCells count="21">
    <mergeCell ref="A95:L95"/>
    <mergeCell ref="A97:L97"/>
    <mergeCell ref="A98:L98"/>
    <mergeCell ref="A84:D84"/>
    <mergeCell ref="A86:D86"/>
    <mergeCell ref="A89:D90"/>
    <mergeCell ref="F89:F90"/>
    <mergeCell ref="A91:D92"/>
    <mergeCell ref="F91:F92"/>
    <mergeCell ref="A77:F77"/>
    <mergeCell ref="A78:F78"/>
    <mergeCell ref="A80:D80"/>
    <mergeCell ref="A81:D83"/>
    <mergeCell ref="E81:E83"/>
    <mergeCell ref="F81:F83"/>
    <mergeCell ref="A3:K3"/>
    <mergeCell ref="A48:F48"/>
    <mergeCell ref="B55:C55"/>
    <mergeCell ref="H59:L62"/>
    <mergeCell ref="H64:K68"/>
    <mergeCell ref="H69:K72"/>
  </mergeCells>
  <dataValidations count="1">
    <dataValidation type="whole" operator="greaterThanOrEqual" allowBlank="1" showErrorMessage="1" error="Please only enter whole quantities_x000a_" sqref="D56:D75 D6:D44" xr:uid="{BC04F1A8-54B7-4BF5-BDC4-F71ED75C7FBC}">
      <formula1>0</formula1>
    </dataValidation>
  </dataValidations>
  <printOptions horizontalCentered="1"/>
  <pageMargins left="0.25" right="0.25" top="0.25" bottom="0.5" header="0.3" footer="0.05"/>
  <pageSetup scale="70" fitToHeight="0" orientation="portrait" r:id="rId1"/>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17"/>
  <sheetViews>
    <sheetView showGridLines="0" zoomScaleNormal="100" workbookViewId="0">
      <selection activeCell="D83" sqref="D83"/>
    </sheetView>
  </sheetViews>
  <sheetFormatPr defaultColWidth="9.140625" defaultRowHeight="15" x14ac:dyDescent="0.25"/>
  <cols>
    <col min="1" max="1" width="27.5703125" customWidth="1"/>
    <col min="2" max="2" width="10.5703125" customWidth="1"/>
    <col min="3" max="3" width="2" style="18" customWidth="1"/>
    <col min="4" max="4" width="13.140625" customWidth="1"/>
    <col min="5" max="5" width="2.42578125" style="18" customWidth="1"/>
    <col min="6" max="6" width="14.85546875" customWidth="1"/>
    <col min="7" max="7" width="1.42578125" customWidth="1"/>
    <col min="8" max="8" width="27.85546875" customWidth="1"/>
    <col min="9" max="9" width="14" customWidth="1"/>
    <col min="10" max="10" width="2.42578125" style="18" customWidth="1"/>
    <col min="11" max="11" width="12.42578125" customWidth="1"/>
    <col min="12" max="12" width="2.42578125" style="18" customWidth="1"/>
    <col min="13" max="13" width="12.42578125" customWidth="1"/>
    <col min="14" max="14" width="9.140625" style="69"/>
    <col min="15" max="15" width="10.42578125" style="69" bestFit="1" customWidth="1"/>
    <col min="16" max="16384" width="9.140625" style="69"/>
  </cols>
  <sheetData>
    <row r="1" spans="1:13" x14ac:dyDescent="0.25">
      <c r="A1" s="218"/>
      <c r="B1" s="218"/>
      <c r="C1" s="218"/>
      <c r="D1" s="218"/>
      <c r="E1" s="218"/>
      <c r="F1" s="218"/>
      <c r="G1" s="218"/>
      <c r="H1" s="218"/>
      <c r="I1" s="218"/>
      <c r="J1" s="218"/>
      <c r="K1" s="218"/>
      <c r="L1" s="218"/>
      <c r="M1" s="218"/>
    </row>
    <row r="2" spans="1:13" x14ac:dyDescent="0.25">
      <c r="A2" s="218"/>
      <c r="B2" s="218"/>
      <c r="C2" s="218"/>
      <c r="D2" s="218"/>
      <c r="E2" s="218"/>
      <c r="F2" s="218"/>
      <c r="G2" s="218"/>
      <c r="H2" s="218"/>
      <c r="I2" s="218"/>
      <c r="J2" s="218"/>
      <c r="K2" s="218"/>
      <c r="L2" s="218"/>
      <c r="M2" s="218"/>
    </row>
    <row r="3" spans="1:13" x14ac:dyDescent="0.25">
      <c r="A3" s="218"/>
      <c r="B3" s="218"/>
      <c r="C3" s="218"/>
      <c r="D3" s="218"/>
      <c r="E3" s="218"/>
      <c r="F3" s="218"/>
      <c r="G3" s="218"/>
      <c r="H3" s="218"/>
      <c r="I3" s="218"/>
      <c r="J3" s="218"/>
      <c r="K3" s="218"/>
      <c r="L3" s="218"/>
      <c r="M3" s="218"/>
    </row>
    <row r="4" spans="1:13" x14ac:dyDescent="0.25">
      <c r="A4" s="218"/>
      <c r="B4" s="218"/>
      <c r="C4" s="218"/>
      <c r="D4" s="218"/>
      <c r="E4" s="218"/>
      <c r="F4" s="218"/>
      <c r="G4" s="218"/>
      <c r="H4" s="218"/>
      <c r="I4" s="218"/>
      <c r="J4" s="218"/>
      <c r="K4" s="218"/>
      <c r="L4" s="218"/>
      <c r="M4" s="218"/>
    </row>
    <row r="5" spans="1:13" ht="50.25" customHeight="1" x14ac:dyDescent="0.3">
      <c r="A5" s="220" t="s">
        <v>125</v>
      </c>
      <c r="B5" s="220"/>
      <c r="C5" s="220"/>
      <c r="D5" s="220"/>
      <c r="E5" s="220"/>
      <c r="F5" s="220"/>
      <c r="G5" s="220"/>
      <c r="H5" s="220"/>
      <c r="I5" s="220"/>
      <c r="J5" s="221"/>
      <c r="K5" s="221"/>
      <c r="L5" s="221"/>
      <c r="M5" s="221"/>
    </row>
    <row r="6" spans="1:13" ht="17.25" customHeight="1" thickBot="1" x14ac:dyDescent="0.3">
      <c r="A6" s="222" t="s">
        <v>126</v>
      </c>
      <c r="B6" s="222"/>
      <c r="C6" s="222"/>
      <c r="D6" s="222"/>
      <c r="E6" s="222"/>
      <c r="F6" s="222"/>
      <c r="G6" s="222"/>
      <c r="H6" s="222"/>
      <c r="I6" s="222"/>
      <c r="J6" s="222"/>
      <c r="K6" s="222"/>
      <c r="L6" s="222"/>
      <c r="M6" s="222"/>
    </row>
    <row r="7" spans="1:13" ht="39" thickTop="1" x14ac:dyDescent="0.25">
      <c r="A7" s="10" t="s">
        <v>0</v>
      </c>
      <c r="B7" s="11" t="s">
        <v>139</v>
      </c>
      <c r="C7" s="11"/>
      <c r="D7" s="11" t="s">
        <v>1</v>
      </c>
      <c r="E7" s="11"/>
      <c r="F7" s="12" t="s">
        <v>2</v>
      </c>
      <c r="G7" s="219" t="s">
        <v>11</v>
      </c>
      <c r="H7" s="10" t="s">
        <v>0</v>
      </c>
      <c r="I7" s="11" t="s">
        <v>139</v>
      </c>
      <c r="J7" s="11"/>
      <c r="K7" s="11" t="s">
        <v>1</v>
      </c>
      <c r="L7" s="11"/>
      <c r="M7" s="12" t="s">
        <v>2</v>
      </c>
    </row>
    <row r="8" spans="1:13" s="70" customFormat="1" x14ac:dyDescent="0.25">
      <c r="A8" s="86" t="s">
        <v>29</v>
      </c>
      <c r="B8" s="87">
        <v>1137.5</v>
      </c>
      <c r="C8" s="27" t="s">
        <v>3</v>
      </c>
      <c r="D8" s="26">
        <v>0</v>
      </c>
      <c r="E8" s="27" t="s">
        <v>4</v>
      </c>
      <c r="F8" s="28">
        <f>B8*D8</f>
        <v>0</v>
      </c>
      <c r="G8" s="219"/>
      <c r="H8" s="29" t="s">
        <v>99</v>
      </c>
      <c r="I8" s="30">
        <v>352.5</v>
      </c>
      <c r="J8" s="27" t="s">
        <v>3</v>
      </c>
      <c r="K8" s="26">
        <v>0</v>
      </c>
      <c r="L8" s="27" t="s">
        <v>4</v>
      </c>
      <c r="M8" s="28">
        <f t="shared" ref="M8:M9" si="0">I8*K8</f>
        <v>0</v>
      </c>
    </row>
    <row r="9" spans="1:13" s="70" customFormat="1" ht="25.5" x14ac:dyDescent="0.25">
      <c r="A9" s="88" t="s">
        <v>82</v>
      </c>
      <c r="B9" s="89">
        <v>1025</v>
      </c>
      <c r="C9" s="27" t="s">
        <v>3</v>
      </c>
      <c r="D9" s="26">
        <v>0</v>
      </c>
      <c r="E9" s="27" t="s">
        <v>4</v>
      </c>
      <c r="F9" s="28">
        <f t="shared" ref="F9:F13" si="1">B9*D9</f>
        <v>0</v>
      </c>
      <c r="G9" s="219"/>
      <c r="H9" s="29" t="s">
        <v>100</v>
      </c>
      <c r="I9" s="30">
        <v>291.5</v>
      </c>
      <c r="J9" s="27" t="s">
        <v>3</v>
      </c>
      <c r="K9" s="26">
        <v>0</v>
      </c>
      <c r="L9" s="27" t="s">
        <v>4</v>
      </c>
      <c r="M9" s="28">
        <f t="shared" si="0"/>
        <v>0</v>
      </c>
    </row>
    <row r="10" spans="1:13" s="70" customFormat="1" x14ac:dyDescent="0.25">
      <c r="A10" s="88" t="s">
        <v>118</v>
      </c>
      <c r="B10" s="89">
        <v>2000</v>
      </c>
      <c r="C10" s="27" t="s">
        <v>3</v>
      </c>
      <c r="D10" s="26">
        <v>0</v>
      </c>
      <c r="E10" s="47" t="s">
        <v>4</v>
      </c>
      <c r="F10" s="49">
        <f t="shared" si="1"/>
        <v>0</v>
      </c>
      <c r="G10" s="219"/>
      <c r="H10" s="29" t="s">
        <v>101</v>
      </c>
      <c r="I10" s="30">
        <v>2332</v>
      </c>
      <c r="J10" s="27" t="s">
        <v>3</v>
      </c>
      <c r="K10" s="26">
        <v>0</v>
      </c>
      <c r="L10" s="27" t="s">
        <v>4</v>
      </c>
      <c r="M10" s="28">
        <f>I10*K10</f>
        <v>0</v>
      </c>
    </row>
    <row r="11" spans="1:13" s="70" customFormat="1" ht="25.5" x14ac:dyDescent="0.25">
      <c r="A11" s="88" t="s">
        <v>119</v>
      </c>
      <c r="B11" s="89">
        <v>1800</v>
      </c>
      <c r="C11" s="27" t="s">
        <v>3</v>
      </c>
      <c r="D11" s="26">
        <v>0</v>
      </c>
      <c r="E11" s="27" t="s">
        <v>4</v>
      </c>
      <c r="F11" s="28">
        <f t="shared" si="1"/>
        <v>0</v>
      </c>
      <c r="G11" s="219"/>
      <c r="H11" s="29" t="s">
        <v>92</v>
      </c>
      <c r="I11" s="30">
        <v>970</v>
      </c>
      <c r="J11" s="27" t="s">
        <v>3</v>
      </c>
      <c r="K11" s="26">
        <v>0</v>
      </c>
      <c r="L11" s="27" t="s">
        <v>4</v>
      </c>
      <c r="M11" s="28">
        <f t="shared" ref="M11" si="2">I11*K11</f>
        <v>0</v>
      </c>
    </row>
    <row r="12" spans="1:13" s="70" customFormat="1" x14ac:dyDescent="0.25">
      <c r="A12" s="88" t="s">
        <v>120</v>
      </c>
      <c r="B12" s="89">
        <v>187.5</v>
      </c>
      <c r="C12" s="27" t="s">
        <v>3</v>
      </c>
      <c r="D12" s="26">
        <v>0</v>
      </c>
      <c r="E12" s="27" t="s">
        <v>4</v>
      </c>
      <c r="F12" s="28">
        <f t="shared" si="1"/>
        <v>0</v>
      </c>
      <c r="G12" s="219"/>
      <c r="H12" s="29" t="s">
        <v>51</v>
      </c>
      <c r="I12" s="30">
        <v>685</v>
      </c>
      <c r="J12" s="27" t="s">
        <v>3</v>
      </c>
      <c r="K12" s="26">
        <v>0</v>
      </c>
      <c r="L12" s="27" t="s">
        <v>4</v>
      </c>
      <c r="M12" s="28">
        <f t="shared" ref="M12" si="3">I12*K12</f>
        <v>0</v>
      </c>
    </row>
    <row r="13" spans="1:13" s="70" customFormat="1" ht="25.5" x14ac:dyDescent="0.25">
      <c r="A13" s="88" t="s">
        <v>121</v>
      </c>
      <c r="B13" s="89">
        <v>168.9</v>
      </c>
      <c r="C13" s="27" t="s">
        <v>3</v>
      </c>
      <c r="D13" s="26">
        <v>0</v>
      </c>
      <c r="E13" s="47" t="s">
        <v>4</v>
      </c>
      <c r="F13" s="49">
        <f t="shared" si="1"/>
        <v>0</v>
      </c>
      <c r="G13" s="219"/>
      <c r="H13" s="29" t="s">
        <v>9</v>
      </c>
      <c r="I13" s="30">
        <v>176</v>
      </c>
      <c r="J13" s="27" t="s">
        <v>3</v>
      </c>
      <c r="K13" s="26">
        <v>0</v>
      </c>
      <c r="L13" s="27" t="s">
        <v>4</v>
      </c>
      <c r="M13" s="28">
        <f>I13*K13</f>
        <v>0</v>
      </c>
    </row>
    <row r="14" spans="1:13" s="70" customFormat="1" ht="25.5" x14ac:dyDescent="0.25">
      <c r="A14" s="29" t="s">
        <v>97</v>
      </c>
      <c r="B14" s="30">
        <v>594.5</v>
      </c>
      <c r="C14" s="27" t="s">
        <v>3</v>
      </c>
      <c r="D14" s="26">
        <v>0</v>
      </c>
      <c r="E14" s="27" t="s">
        <v>4</v>
      </c>
      <c r="F14" s="28">
        <f>B14*D14</f>
        <v>0</v>
      </c>
      <c r="G14" s="219"/>
      <c r="H14" s="29" t="s">
        <v>52</v>
      </c>
      <c r="I14" s="30">
        <v>158.4</v>
      </c>
      <c r="J14" s="27" t="s">
        <v>3</v>
      </c>
      <c r="K14" s="26">
        <v>0</v>
      </c>
      <c r="L14" s="27" t="s">
        <v>4</v>
      </c>
      <c r="M14" s="28">
        <f>I14*K14</f>
        <v>0</v>
      </c>
    </row>
    <row r="15" spans="1:13" s="70" customFormat="1" ht="25.5" x14ac:dyDescent="0.25">
      <c r="A15" s="29" t="s">
        <v>98</v>
      </c>
      <c r="B15" s="30">
        <v>431</v>
      </c>
      <c r="C15" s="27" t="s">
        <v>3</v>
      </c>
      <c r="D15" s="26">
        <v>0</v>
      </c>
      <c r="E15" s="27" t="s">
        <v>4</v>
      </c>
      <c r="F15" s="28">
        <f>B15*D15</f>
        <v>0</v>
      </c>
      <c r="G15" s="219"/>
      <c r="H15" s="29" t="s">
        <v>77</v>
      </c>
      <c r="I15" s="30">
        <v>581.4</v>
      </c>
      <c r="J15" s="27" t="s">
        <v>3</v>
      </c>
      <c r="K15" s="26">
        <v>0</v>
      </c>
      <c r="L15" s="27" t="s">
        <v>4</v>
      </c>
      <c r="M15" s="28">
        <f>I15*K15</f>
        <v>0</v>
      </c>
    </row>
    <row r="16" spans="1:13" s="70" customFormat="1" ht="25.5" x14ac:dyDescent="0.25">
      <c r="A16" s="45" t="s">
        <v>129</v>
      </c>
      <c r="B16" s="46">
        <v>1600</v>
      </c>
      <c r="C16" s="47" t="s">
        <v>3</v>
      </c>
      <c r="D16" s="26">
        <v>0</v>
      </c>
      <c r="E16" s="47" t="s">
        <v>4</v>
      </c>
      <c r="F16" s="49">
        <f>B16*D16</f>
        <v>0</v>
      </c>
      <c r="G16" s="219"/>
      <c r="H16" s="29" t="s">
        <v>53</v>
      </c>
      <c r="I16" s="30">
        <v>300</v>
      </c>
      <c r="J16" s="27" t="s">
        <v>3</v>
      </c>
      <c r="K16" s="26">
        <v>0</v>
      </c>
      <c r="L16" s="27" t="s">
        <v>4</v>
      </c>
      <c r="M16" s="28">
        <f>I16*K16</f>
        <v>0</v>
      </c>
    </row>
    <row r="17" spans="1:15" s="70" customFormat="1" ht="25.5" x14ac:dyDescent="0.25">
      <c r="A17" s="29" t="s">
        <v>30</v>
      </c>
      <c r="B17" s="30">
        <v>255</v>
      </c>
      <c r="C17" s="27" t="s">
        <v>3</v>
      </c>
      <c r="D17" s="26">
        <v>0</v>
      </c>
      <c r="E17" s="27" t="s">
        <v>4</v>
      </c>
      <c r="F17" s="28">
        <f t="shared" ref="F17" si="4">B17*D17</f>
        <v>0</v>
      </c>
      <c r="G17" s="219"/>
      <c r="H17" s="29" t="s">
        <v>54</v>
      </c>
      <c r="I17" s="30">
        <v>275</v>
      </c>
      <c r="J17" s="27" t="s">
        <v>3</v>
      </c>
      <c r="K17" s="26">
        <v>0</v>
      </c>
      <c r="L17" s="27" t="s">
        <v>4</v>
      </c>
      <c r="M17" s="28">
        <f>I17*K17</f>
        <v>0</v>
      </c>
    </row>
    <row r="18" spans="1:15" s="70" customFormat="1" x14ac:dyDescent="0.25">
      <c r="A18" s="29" t="s">
        <v>31</v>
      </c>
      <c r="B18" s="30">
        <v>2450</v>
      </c>
      <c r="C18" s="27" t="s">
        <v>3</v>
      </c>
      <c r="D18" s="26">
        <v>0</v>
      </c>
      <c r="E18" s="27" t="s">
        <v>4</v>
      </c>
      <c r="F18" s="28">
        <f t="shared" ref="F18" si="5">B18*D18</f>
        <v>0</v>
      </c>
      <c r="G18" s="219"/>
      <c r="H18" s="29" t="s">
        <v>114</v>
      </c>
      <c r="I18" s="30">
        <v>220.5</v>
      </c>
      <c r="J18" s="27" t="s">
        <v>3</v>
      </c>
      <c r="K18" s="26">
        <v>0</v>
      </c>
      <c r="L18" s="27" t="s">
        <v>4</v>
      </c>
      <c r="M18" s="28">
        <f t="shared" ref="M18:M19" si="6">I18*K18</f>
        <v>0</v>
      </c>
    </row>
    <row r="19" spans="1:15" s="70" customFormat="1" ht="25.5" x14ac:dyDescent="0.25">
      <c r="A19" s="39" t="s">
        <v>32</v>
      </c>
      <c r="B19" s="40">
        <v>166.5</v>
      </c>
      <c r="C19" s="27" t="s">
        <v>3</v>
      </c>
      <c r="D19" s="26">
        <v>0</v>
      </c>
      <c r="E19" s="27" t="s">
        <v>4</v>
      </c>
      <c r="F19" s="28">
        <f t="shared" ref="F19:F46" si="7">B19*D19</f>
        <v>0</v>
      </c>
      <c r="G19" s="219"/>
      <c r="H19" s="29" t="s">
        <v>115</v>
      </c>
      <c r="I19" s="30">
        <v>1165</v>
      </c>
      <c r="J19" s="27" t="s">
        <v>3</v>
      </c>
      <c r="K19" s="26">
        <v>0</v>
      </c>
      <c r="L19" s="27" t="s">
        <v>4</v>
      </c>
      <c r="M19" s="28">
        <f t="shared" si="6"/>
        <v>0</v>
      </c>
    </row>
    <row r="20" spans="1:15" s="70" customFormat="1" ht="25.5" x14ac:dyDescent="0.25">
      <c r="A20" s="39" t="s">
        <v>33</v>
      </c>
      <c r="B20" s="40">
        <v>158</v>
      </c>
      <c r="C20" s="27" t="s">
        <v>3</v>
      </c>
      <c r="D20" s="26">
        <v>0</v>
      </c>
      <c r="E20" s="27" t="s">
        <v>4</v>
      </c>
      <c r="F20" s="28">
        <f t="shared" si="7"/>
        <v>0</v>
      </c>
      <c r="G20" s="219"/>
      <c r="H20" s="29" t="s">
        <v>112</v>
      </c>
      <c r="I20" s="30">
        <v>349</v>
      </c>
      <c r="J20" s="27" t="s">
        <v>3</v>
      </c>
      <c r="K20" s="26">
        <v>0</v>
      </c>
      <c r="L20" s="27" t="s">
        <v>4</v>
      </c>
      <c r="M20" s="28">
        <f t="shared" ref="M20" si="8">I20*K20</f>
        <v>0</v>
      </c>
    </row>
    <row r="21" spans="1:15" s="70" customFormat="1" x14ac:dyDescent="0.25">
      <c r="A21" s="39" t="s">
        <v>5</v>
      </c>
      <c r="B21" s="40">
        <v>1590</v>
      </c>
      <c r="C21" s="27" t="s">
        <v>3</v>
      </c>
      <c r="D21" s="26">
        <v>0</v>
      </c>
      <c r="E21" s="27" t="s">
        <v>4</v>
      </c>
      <c r="F21" s="28">
        <f t="shared" si="7"/>
        <v>0</v>
      </c>
      <c r="G21" s="219"/>
      <c r="H21" s="29" t="s">
        <v>116</v>
      </c>
      <c r="I21" s="30">
        <v>100.8</v>
      </c>
      <c r="J21" s="27" t="s">
        <v>3</v>
      </c>
      <c r="K21" s="26">
        <v>0</v>
      </c>
      <c r="L21" s="27" t="s">
        <v>4</v>
      </c>
      <c r="M21" s="28">
        <f t="shared" ref="M21:M22" si="9">I21*K21</f>
        <v>0</v>
      </c>
    </row>
    <row r="22" spans="1:15" s="70" customFormat="1" ht="25.5" x14ac:dyDescent="0.25">
      <c r="A22" s="39" t="s">
        <v>34</v>
      </c>
      <c r="B22" s="40">
        <v>1440</v>
      </c>
      <c r="C22" s="27" t="s">
        <v>3</v>
      </c>
      <c r="D22" s="26">
        <v>0</v>
      </c>
      <c r="E22" s="27" t="s">
        <v>4</v>
      </c>
      <c r="F22" s="28">
        <f t="shared" si="7"/>
        <v>0</v>
      </c>
      <c r="G22" s="219"/>
      <c r="H22" s="29" t="s">
        <v>123</v>
      </c>
      <c r="I22" s="30">
        <v>718</v>
      </c>
      <c r="J22" s="27" t="s">
        <v>3</v>
      </c>
      <c r="K22" s="26">
        <v>0</v>
      </c>
      <c r="L22" s="27" t="s">
        <v>4</v>
      </c>
      <c r="M22" s="28">
        <f t="shared" si="9"/>
        <v>0</v>
      </c>
    </row>
    <row r="23" spans="1:15" s="70" customFormat="1" x14ac:dyDescent="0.25">
      <c r="A23" s="39" t="s">
        <v>6</v>
      </c>
      <c r="B23" s="40">
        <v>4140</v>
      </c>
      <c r="C23" s="27" t="s">
        <v>3</v>
      </c>
      <c r="D23" s="26">
        <v>0</v>
      </c>
      <c r="E23" s="27" t="s">
        <v>4</v>
      </c>
      <c r="F23" s="28">
        <f t="shared" si="7"/>
        <v>0</v>
      </c>
      <c r="G23" s="219"/>
      <c r="H23" s="29" t="s">
        <v>55</v>
      </c>
      <c r="I23" s="30">
        <v>317</v>
      </c>
      <c r="J23" s="27" t="s">
        <v>3</v>
      </c>
      <c r="K23" s="26">
        <v>0</v>
      </c>
      <c r="L23" s="27" t="s">
        <v>4</v>
      </c>
      <c r="M23" s="28">
        <f>I23*K23</f>
        <v>0</v>
      </c>
    </row>
    <row r="24" spans="1:15" s="70" customFormat="1" ht="25.5" x14ac:dyDescent="0.25">
      <c r="A24" s="39" t="s">
        <v>35</v>
      </c>
      <c r="B24" s="40">
        <v>3825</v>
      </c>
      <c r="C24" s="27" t="s">
        <v>3</v>
      </c>
      <c r="D24" s="26">
        <v>0</v>
      </c>
      <c r="E24" s="27" t="s">
        <v>4</v>
      </c>
      <c r="F24" s="28">
        <f t="shared" si="7"/>
        <v>0</v>
      </c>
      <c r="G24" s="219"/>
      <c r="H24" s="29" t="s">
        <v>56</v>
      </c>
      <c r="I24" s="30">
        <v>2990</v>
      </c>
      <c r="J24" s="27" t="s">
        <v>3</v>
      </c>
      <c r="K24" s="26">
        <v>0</v>
      </c>
      <c r="L24" s="27" t="s">
        <v>4</v>
      </c>
      <c r="M24" s="28">
        <f>I24*K24</f>
        <v>0</v>
      </c>
    </row>
    <row r="25" spans="1:15" s="70" customFormat="1" x14ac:dyDescent="0.25">
      <c r="A25" s="39" t="s">
        <v>36</v>
      </c>
      <c r="B25" s="40">
        <v>122.5</v>
      </c>
      <c r="C25" s="27" t="s">
        <v>3</v>
      </c>
      <c r="D25" s="26">
        <v>0</v>
      </c>
      <c r="E25" s="27" t="s">
        <v>4</v>
      </c>
      <c r="F25" s="28">
        <f t="shared" si="7"/>
        <v>0</v>
      </c>
      <c r="G25" s="219"/>
      <c r="H25" s="29" t="s">
        <v>85</v>
      </c>
      <c r="I25" s="30">
        <v>741</v>
      </c>
      <c r="J25" s="27" t="s">
        <v>3</v>
      </c>
      <c r="K25" s="26">
        <v>0</v>
      </c>
      <c r="L25" s="27" t="s">
        <v>4</v>
      </c>
      <c r="M25" s="28">
        <f>I25*K25</f>
        <v>0</v>
      </c>
    </row>
    <row r="26" spans="1:15" s="70" customFormat="1" ht="25.5" x14ac:dyDescent="0.25">
      <c r="A26" s="39" t="s">
        <v>37</v>
      </c>
      <c r="B26" s="40">
        <v>106.25</v>
      </c>
      <c r="C26" s="27" t="s">
        <v>3</v>
      </c>
      <c r="D26" s="26">
        <v>0</v>
      </c>
      <c r="E26" s="27" t="s">
        <v>4</v>
      </c>
      <c r="F26" s="28">
        <f t="shared" si="7"/>
        <v>0</v>
      </c>
      <c r="G26" s="219"/>
      <c r="H26" s="29" t="s">
        <v>93</v>
      </c>
      <c r="I26" s="30">
        <v>432</v>
      </c>
      <c r="J26" s="27" t="s">
        <v>3</v>
      </c>
      <c r="K26" s="26">
        <v>0</v>
      </c>
      <c r="L26" s="27" t="s">
        <v>4</v>
      </c>
      <c r="M26" s="28">
        <f t="shared" ref="M26" si="10">I26*K26</f>
        <v>0</v>
      </c>
    </row>
    <row r="27" spans="1:15" s="70" customFormat="1" x14ac:dyDescent="0.25">
      <c r="A27" s="29" t="s">
        <v>130</v>
      </c>
      <c r="B27" s="30">
        <v>283</v>
      </c>
      <c r="C27" s="27" t="s">
        <v>3</v>
      </c>
      <c r="D27" s="26">
        <v>0</v>
      </c>
      <c r="E27" s="27" t="s">
        <v>4</v>
      </c>
      <c r="F27" s="28">
        <f t="shared" si="7"/>
        <v>0</v>
      </c>
      <c r="G27" s="219"/>
      <c r="H27" s="29" t="s">
        <v>124</v>
      </c>
      <c r="I27" s="30">
        <v>173.55</v>
      </c>
      <c r="J27" s="27" t="s">
        <v>3</v>
      </c>
      <c r="K27" s="26">
        <v>0</v>
      </c>
      <c r="L27" s="27" t="s">
        <v>4</v>
      </c>
      <c r="M27" s="28">
        <f t="shared" ref="M27:M36" si="11">I27*K27</f>
        <v>0</v>
      </c>
    </row>
    <row r="28" spans="1:15" s="70" customFormat="1" ht="25.5" x14ac:dyDescent="0.25">
      <c r="A28" s="29" t="s">
        <v>122</v>
      </c>
      <c r="B28" s="30">
        <v>240</v>
      </c>
      <c r="C28" s="27" t="s">
        <v>3</v>
      </c>
      <c r="D28" s="26">
        <v>0</v>
      </c>
      <c r="E28" s="27" t="s">
        <v>4</v>
      </c>
      <c r="F28" s="28">
        <f t="shared" si="7"/>
        <v>0</v>
      </c>
      <c r="G28" s="219"/>
      <c r="H28" s="29" t="s">
        <v>57</v>
      </c>
      <c r="I28" s="30">
        <v>740</v>
      </c>
      <c r="J28" s="27" t="s">
        <v>3</v>
      </c>
      <c r="K28" s="26">
        <v>0</v>
      </c>
      <c r="L28" s="27" t="s">
        <v>4</v>
      </c>
      <c r="M28" s="28">
        <f t="shared" si="11"/>
        <v>0</v>
      </c>
    </row>
    <row r="29" spans="1:15" s="70" customFormat="1" x14ac:dyDescent="0.25">
      <c r="A29" s="29" t="s">
        <v>38</v>
      </c>
      <c r="B29" s="30">
        <v>267.5</v>
      </c>
      <c r="C29" s="27" t="s">
        <v>3</v>
      </c>
      <c r="D29" s="26">
        <v>0</v>
      </c>
      <c r="E29" s="27" t="s">
        <v>4</v>
      </c>
      <c r="F29" s="28">
        <f t="shared" si="7"/>
        <v>0</v>
      </c>
      <c r="G29" s="219"/>
      <c r="H29" s="29" t="s">
        <v>58</v>
      </c>
      <c r="I29" s="30">
        <v>240</v>
      </c>
      <c r="J29" s="27" t="s">
        <v>3</v>
      </c>
      <c r="K29" s="26">
        <v>0</v>
      </c>
      <c r="L29" s="27" t="s">
        <v>4</v>
      </c>
      <c r="M29" s="28">
        <f t="shared" si="11"/>
        <v>0</v>
      </c>
    </row>
    <row r="30" spans="1:15" s="70" customFormat="1" ht="25.5" x14ac:dyDescent="0.25">
      <c r="A30" s="29" t="s">
        <v>39</v>
      </c>
      <c r="B30" s="30">
        <v>240</v>
      </c>
      <c r="C30" s="27" t="s">
        <v>3</v>
      </c>
      <c r="D30" s="26">
        <v>0</v>
      </c>
      <c r="E30" s="27" t="s">
        <v>4</v>
      </c>
      <c r="F30" s="28">
        <f t="shared" si="7"/>
        <v>0</v>
      </c>
      <c r="G30" s="219"/>
      <c r="H30" s="29" t="s">
        <v>91</v>
      </c>
      <c r="I30" s="30">
        <v>11880</v>
      </c>
      <c r="J30" s="27" t="s">
        <v>3</v>
      </c>
      <c r="K30" s="26">
        <v>0</v>
      </c>
      <c r="L30" s="27" t="s">
        <v>4</v>
      </c>
      <c r="M30" s="28">
        <f t="shared" si="11"/>
        <v>0</v>
      </c>
    </row>
    <row r="31" spans="1:15" s="70" customFormat="1" x14ac:dyDescent="0.25">
      <c r="A31" s="29" t="s">
        <v>40</v>
      </c>
      <c r="B31" s="30">
        <v>265</v>
      </c>
      <c r="C31" s="27" t="s">
        <v>3</v>
      </c>
      <c r="D31" s="26">
        <v>0</v>
      </c>
      <c r="E31" s="27" t="s">
        <v>4</v>
      </c>
      <c r="F31" s="28">
        <f t="shared" si="7"/>
        <v>0</v>
      </c>
      <c r="G31" s="219"/>
      <c r="H31" s="29" t="s">
        <v>59</v>
      </c>
      <c r="I31" s="30">
        <v>611</v>
      </c>
      <c r="J31" s="27" t="s">
        <v>3</v>
      </c>
      <c r="K31" s="26">
        <v>0</v>
      </c>
      <c r="L31" s="27" t="s">
        <v>4</v>
      </c>
      <c r="M31" s="28">
        <f t="shared" si="11"/>
        <v>0</v>
      </c>
    </row>
    <row r="32" spans="1:15" s="70" customFormat="1" ht="25.5" x14ac:dyDescent="0.25">
      <c r="A32" s="29" t="s">
        <v>41</v>
      </c>
      <c r="B32" s="30">
        <v>468</v>
      </c>
      <c r="C32" s="27" t="s">
        <v>3</v>
      </c>
      <c r="D32" s="26">
        <v>0</v>
      </c>
      <c r="E32" s="27" t="s">
        <v>4</v>
      </c>
      <c r="F32" s="28">
        <f t="shared" si="7"/>
        <v>0</v>
      </c>
      <c r="G32" s="219"/>
      <c r="H32" s="29" t="s">
        <v>10</v>
      </c>
      <c r="I32" s="30">
        <v>5910</v>
      </c>
      <c r="J32" s="27" t="s">
        <v>3</v>
      </c>
      <c r="K32" s="26">
        <v>0</v>
      </c>
      <c r="L32" s="27" t="s">
        <v>4</v>
      </c>
      <c r="M32" s="28">
        <f t="shared" si="11"/>
        <v>0</v>
      </c>
      <c r="O32" s="71"/>
    </row>
    <row r="33" spans="1:15" s="70" customFormat="1" ht="25.5" x14ac:dyDescent="0.25">
      <c r="A33" s="29" t="s">
        <v>83</v>
      </c>
      <c r="B33" s="30">
        <v>878</v>
      </c>
      <c r="C33" s="27" t="s">
        <v>3</v>
      </c>
      <c r="D33" s="26">
        <v>0</v>
      </c>
      <c r="E33" s="27" t="s">
        <v>4</v>
      </c>
      <c r="F33" s="28">
        <f t="shared" si="7"/>
        <v>0</v>
      </c>
      <c r="G33" s="219"/>
      <c r="H33" s="29" t="s">
        <v>60</v>
      </c>
      <c r="I33" s="30">
        <v>915.5</v>
      </c>
      <c r="J33" s="27" t="s">
        <v>3</v>
      </c>
      <c r="K33" s="26">
        <v>0</v>
      </c>
      <c r="L33" s="27" t="s">
        <v>4</v>
      </c>
      <c r="M33" s="28">
        <f t="shared" si="11"/>
        <v>0</v>
      </c>
      <c r="O33" s="71"/>
    </row>
    <row r="34" spans="1:15" s="70" customFormat="1" ht="25.5" x14ac:dyDescent="0.25">
      <c r="A34" s="31" t="s">
        <v>42</v>
      </c>
      <c r="B34" s="32">
        <v>85</v>
      </c>
      <c r="C34" s="33" t="s">
        <v>3</v>
      </c>
      <c r="D34" s="26">
        <v>0</v>
      </c>
      <c r="E34" s="33" t="s">
        <v>4</v>
      </c>
      <c r="F34" s="34">
        <f t="shared" si="7"/>
        <v>0</v>
      </c>
      <c r="G34" s="219"/>
      <c r="H34" s="29" t="s">
        <v>61</v>
      </c>
      <c r="I34" s="30">
        <v>831.5</v>
      </c>
      <c r="J34" s="27" t="s">
        <v>3</v>
      </c>
      <c r="K34" s="26">
        <v>0</v>
      </c>
      <c r="L34" s="27" t="s">
        <v>4</v>
      </c>
      <c r="M34" s="28">
        <f t="shared" si="11"/>
        <v>0</v>
      </c>
      <c r="O34" s="71"/>
    </row>
    <row r="35" spans="1:15" s="70" customFormat="1" x14ac:dyDescent="0.25">
      <c r="A35" s="29" t="s">
        <v>43</v>
      </c>
      <c r="B35" s="30">
        <v>210</v>
      </c>
      <c r="C35" s="27" t="s">
        <v>3</v>
      </c>
      <c r="D35" s="26">
        <v>0</v>
      </c>
      <c r="E35" s="27" t="s">
        <v>4</v>
      </c>
      <c r="F35" s="28">
        <f t="shared" si="7"/>
        <v>0</v>
      </c>
      <c r="G35" s="219"/>
      <c r="H35" s="29" t="s">
        <v>62</v>
      </c>
      <c r="I35" s="30">
        <v>555</v>
      </c>
      <c r="J35" s="27" t="s">
        <v>3</v>
      </c>
      <c r="K35" s="26">
        <v>0</v>
      </c>
      <c r="L35" s="27" t="s">
        <v>4</v>
      </c>
      <c r="M35" s="28">
        <f t="shared" si="11"/>
        <v>0</v>
      </c>
      <c r="O35" s="71"/>
    </row>
    <row r="36" spans="1:15" s="70" customFormat="1" x14ac:dyDescent="0.25">
      <c r="A36" s="29" t="s">
        <v>44</v>
      </c>
      <c r="B36" s="30">
        <v>217.5</v>
      </c>
      <c r="C36" s="27" t="s">
        <v>3</v>
      </c>
      <c r="D36" s="26">
        <v>0</v>
      </c>
      <c r="E36" s="27" t="s">
        <v>4</v>
      </c>
      <c r="F36" s="28">
        <f t="shared" si="7"/>
        <v>0</v>
      </c>
      <c r="G36" s="219"/>
      <c r="H36" s="29" t="s">
        <v>86</v>
      </c>
      <c r="I36" s="30">
        <v>1270</v>
      </c>
      <c r="J36" s="27" t="s">
        <v>3</v>
      </c>
      <c r="K36" s="26">
        <v>0</v>
      </c>
      <c r="L36" s="27" t="s">
        <v>4</v>
      </c>
      <c r="M36" s="28">
        <f t="shared" si="11"/>
        <v>0</v>
      </c>
    </row>
    <row r="37" spans="1:15" s="70" customFormat="1" ht="26.25" customHeight="1" x14ac:dyDescent="0.25">
      <c r="A37" s="29" t="s">
        <v>45</v>
      </c>
      <c r="B37" s="30">
        <v>536</v>
      </c>
      <c r="C37" s="27" t="s">
        <v>3</v>
      </c>
      <c r="D37" s="26">
        <v>0</v>
      </c>
      <c r="E37" s="27" t="s">
        <v>4</v>
      </c>
      <c r="F37" s="28">
        <f t="shared" si="7"/>
        <v>0</v>
      </c>
      <c r="G37" s="219"/>
      <c r="H37" s="29" t="s">
        <v>87</v>
      </c>
      <c r="I37" s="30">
        <v>286</v>
      </c>
      <c r="J37" s="27" t="s">
        <v>3</v>
      </c>
      <c r="K37" s="26">
        <v>0</v>
      </c>
      <c r="L37" s="27" t="s">
        <v>4</v>
      </c>
      <c r="M37" s="28">
        <f t="shared" ref="M37:M38" si="12">I37*K37</f>
        <v>0</v>
      </c>
    </row>
    <row r="38" spans="1:15" s="70" customFormat="1" ht="28.5" thickBot="1" x14ac:dyDescent="0.3">
      <c r="A38" s="29" t="s">
        <v>46</v>
      </c>
      <c r="B38" s="30">
        <v>5080</v>
      </c>
      <c r="C38" s="27" t="s">
        <v>3</v>
      </c>
      <c r="D38" s="26">
        <v>0</v>
      </c>
      <c r="E38" s="27" t="s">
        <v>4</v>
      </c>
      <c r="F38" s="28">
        <f t="shared" si="7"/>
        <v>0</v>
      </c>
      <c r="G38" s="219"/>
      <c r="H38" s="43" t="s">
        <v>81</v>
      </c>
      <c r="I38" s="44">
        <v>3906</v>
      </c>
      <c r="J38" s="41" t="s">
        <v>3</v>
      </c>
      <c r="K38" s="26">
        <v>0</v>
      </c>
      <c r="L38" s="41" t="s">
        <v>4</v>
      </c>
      <c r="M38" s="42">
        <f t="shared" si="12"/>
        <v>0</v>
      </c>
    </row>
    <row r="39" spans="1:15" s="70" customFormat="1" ht="15.75" thickTop="1" x14ac:dyDescent="0.25">
      <c r="A39" s="29" t="s">
        <v>24</v>
      </c>
      <c r="B39" s="30">
        <v>378</v>
      </c>
      <c r="C39" s="27" t="s">
        <v>3</v>
      </c>
      <c r="D39" s="26">
        <v>0</v>
      </c>
      <c r="E39" s="27" t="s">
        <v>4</v>
      </c>
      <c r="F39" s="28">
        <f t="shared" si="7"/>
        <v>0</v>
      </c>
      <c r="G39" s="219"/>
    </row>
    <row r="40" spans="1:15" s="70" customFormat="1" ht="25.5" x14ac:dyDescent="0.25">
      <c r="A40" s="29" t="s">
        <v>84</v>
      </c>
      <c r="B40" s="30">
        <v>1793</v>
      </c>
      <c r="C40" s="27" t="s">
        <v>3</v>
      </c>
      <c r="D40" s="26">
        <v>0</v>
      </c>
      <c r="E40" s="27" t="s">
        <v>4</v>
      </c>
      <c r="F40" s="28">
        <f t="shared" si="7"/>
        <v>0</v>
      </c>
      <c r="G40" s="219"/>
      <c r="H40" s="13"/>
      <c r="I40" s="13"/>
      <c r="J40" s="13"/>
      <c r="K40" s="13"/>
      <c r="L40" s="13"/>
      <c r="M40" s="13"/>
    </row>
    <row r="41" spans="1:15" s="70" customFormat="1" x14ac:dyDescent="0.25">
      <c r="A41" s="29" t="s">
        <v>7</v>
      </c>
      <c r="B41" s="30">
        <v>602</v>
      </c>
      <c r="C41" s="27" t="s">
        <v>3</v>
      </c>
      <c r="D41" s="26">
        <v>0</v>
      </c>
      <c r="E41" s="27" t="s">
        <v>4</v>
      </c>
      <c r="F41" s="28">
        <f t="shared" si="7"/>
        <v>0</v>
      </c>
      <c r="G41" s="219"/>
      <c r="H41" s="13"/>
      <c r="I41" s="13"/>
      <c r="J41" s="13"/>
      <c r="K41" s="13"/>
      <c r="L41" s="13"/>
      <c r="M41" s="13"/>
    </row>
    <row r="42" spans="1:15" s="70" customFormat="1" x14ac:dyDescent="0.25">
      <c r="A42" s="29" t="s">
        <v>8</v>
      </c>
      <c r="B42" s="30">
        <v>5910</v>
      </c>
      <c r="C42" s="27" t="s">
        <v>3</v>
      </c>
      <c r="D42" s="26">
        <v>0</v>
      </c>
      <c r="E42" s="27" t="s">
        <v>4</v>
      </c>
      <c r="F42" s="28">
        <f t="shared" si="7"/>
        <v>0</v>
      </c>
      <c r="G42" s="219"/>
    </row>
    <row r="43" spans="1:15" s="70" customFormat="1" x14ac:dyDescent="0.25">
      <c r="A43" s="29" t="s">
        <v>47</v>
      </c>
      <c r="B43" s="30">
        <v>367</v>
      </c>
      <c r="C43" s="27" t="s">
        <v>3</v>
      </c>
      <c r="D43" s="26">
        <v>0</v>
      </c>
      <c r="E43" s="27" t="s">
        <v>4</v>
      </c>
      <c r="F43" s="28">
        <f t="shared" si="7"/>
        <v>0</v>
      </c>
      <c r="G43" s="219"/>
    </row>
    <row r="44" spans="1:15" s="70" customFormat="1" ht="25.5" customHeight="1" x14ac:dyDescent="0.25">
      <c r="A44" s="29" t="s">
        <v>48</v>
      </c>
      <c r="B44" s="30">
        <v>2202</v>
      </c>
      <c r="C44" s="27" t="s">
        <v>3</v>
      </c>
      <c r="D44" s="26">
        <v>0</v>
      </c>
      <c r="E44" s="27" t="s">
        <v>4</v>
      </c>
      <c r="F44" s="28">
        <f t="shared" si="7"/>
        <v>0</v>
      </c>
      <c r="G44" s="219"/>
    </row>
    <row r="45" spans="1:15" s="70" customFormat="1" ht="25.5" customHeight="1" x14ac:dyDescent="0.25">
      <c r="A45" s="29" t="s">
        <v>49</v>
      </c>
      <c r="B45" s="30">
        <v>470</v>
      </c>
      <c r="C45" s="27" t="s">
        <v>3</v>
      </c>
      <c r="D45" s="26">
        <v>0</v>
      </c>
      <c r="E45" s="27" t="s">
        <v>4</v>
      </c>
      <c r="F45" s="28">
        <f t="shared" si="7"/>
        <v>0</v>
      </c>
      <c r="G45" s="219"/>
    </row>
    <row r="46" spans="1:15" s="70" customFormat="1" ht="26.25" thickBot="1" x14ac:dyDescent="0.3">
      <c r="A46" s="35" t="s">
        <v>50</v>
      </c>
      <c r="B46" s="36">
        <v>400</v>
      </c>
      <c r="C46" s="37" t="s">
        <v>3</v>
      </c>
      <c r="D46" s="59">
        <v>0</v>
      </c>
      <c r="E46" s="37" t="s">
        <v>4</v>
      </c>
      <c r="F46" s="38">
        <f t="shared" si="7"/>
        <v>0</v>
      </c>
      <c r="G46" s="219"/>
    </row>
    <row r="47" spans="1:15" s="70" customFormat="1" ht="15.75" thickTop="1" x14ac:dyDescent="0.25">
      <c r="A47" s="13"/>
      <c r="B47" s="13"/>
      <c r="C47" s="13"/>
      <c r="D47" s="13"/>
      <c r="E47" s="13"/>
      <c r="F47" s="13"/>
      <c r="G47" s="219"/>
    </row>
    <row r="48" spans="1:15" s="70" customFormat="1" x14ac:dyDescent="0.25">
      <c r="A48" s="13"/>
      <c r="B48" s="13"/>
      <c r="C48" s="13"/>
      <c r="D48" s="13"/>
      <c r="E48" s="13"/>
      <c r="F48" s="13"/>
      <c r="G48" s="219"/>
      <c r="H48" s="13"/>
      <c r="I48" s="13"/>
      <c r="J48" s="13"/>
      <c r="K48" s="13"/>
      <c r="L48" s="13"/>
      <c r="M48" s="13"/>
    </row>
    <row r="49" spans="1:13" s="70" customFormat="1" x14ac:dyDescent="0.25">
      <c r="G49" s="219"/>
      <c r="H49" s="13"/>
      <c r="I49" s="13"/>
      <c r="J49" s="13"/>
      <c r="K49" s="13"/>
      <c r="L49" s="13"/>
      <c r="M49" s="13"/>
    </row>
    <row r="50" spans="1:13" s="70" customFormat="1" x14ac:dyDescent="0.25">
      <c r="G50" s="219"/>
      <c r="H50" s="13"/>
      <c r="I50" s="13"/>
      <c r="J50" s="13"/>
      <c r="K50" s="13"/>
      <c r="L50" s="13"/>
      <c r="M50" s="13"/>
    </row>
    <row r="51" spans="1:13" s="70" customFormat="1" x14ac:dyDescent="0.25">
      <c r="A51" s="13"/>
      <c r="B51" s="13"/>
      <c r="C51" s="13"/>
      <c r="D51" s="13"/>
      <c r="E51" s="13"/>
      <c r="F51" s="13"/>
      <c r="G51" s="219"/>
      <c r="H51" s="13"/>
      <c r="I51" s="13"/>
      <c r="J51" s="13"/>
      <c r="K51" s="13"/>
      <c r="L51" s="13"/>
      <c r="M51" s="13"/>
    </row>
    <row r="52" spans="1:13" s="70" customFormat="1" x14ac:dyDescent="0.25">
      <c r="A52" s="13"/>
      <c r="B52" s="13"/>
      <c r="C52" s="13"/>
      <c r="D52" s="13"/>
      <c r="E52" s="13"/>
      <c r="F52" s="13"/>
      <c r="G52" s="219"/>
      <c r="H52" s="13"/>
      <c r="I52" s="13"/>
      <c r="J52" s="13"/>
      <c r="K52" s="13"/>
      <c r="L52" s="13"/>
      <c r="M52" s="13"/>
    </row>
    <row r="53" spans="1:13" x14ac:dyDescent="0.25">
      <c r="H53" s="13"/>
      <c r="I53" s="13"/>
      <c r="J53" s="13"/>
      <c r="K53" s="13"/>
      <c r="L53" s="13"/>
      <c r="M53" s="13"/>
    </row>
    <row r="54" spans="1:13" x14ac:dyDescent="0.25">
      <c r="H54" s="13"/>
      <c r="I54" s="13"/>
      <c r="J54" s="13"/>
      <c r="K54" s="13"/>
      <c r="L54" s="13"/>
      <c r="M54" s="13"/>
    </row>
    <row r="55" spans="1:13" x14ac:dyDescent="0.25">
      <c r="H55" s="13"/>
      <c r="I55" s="13"/>
      <c r="J55" s="13"/>
      <c r="K55" s="13"/>
      <c r="L55" s="13"/>
      <c r="M55" s="13"/>
    </row>
    <row r="56" spans="1:13" x14ac:dyDescent="0.25">
      <c r="H56" s="13"/>
      <c r="I56" s="13"/>
      <c r="J56" s="14"/>
      <c r="K56" s="13"/>
      <c r="L56" s="14"/>
      <c r="M56" s="13"/>
    </row>
    <row r="57" spans="1:13" ht="12.75" customHeight="1" x14ac:dyDescent="0.25">
      <c r="H57" s="13"/>
      <c r="I57" s="13"/>
      <c r="J57" s="14"/>
      <c r="K57" s="13"/>
      <c r="L57" s="14"/>
      <c r="M57" s="13"/>
    </row>
    <row r="58" spans="1:13" ht="18.75" x14ac:dyDescent="0.3">
      <c r="A58" s="25" t="s">
        <v>125</v>
      </c>
      <c r="B58" s="25"/>
      <c r="C58" s="25"/>
      <c r="D58" s="25"/>
      <c r="E58" s="25"/>
      <c r="F58" s="25"/>
      <c r="H58" s="13"/>
      <c r="I58" s="13"/>
      <c r="J58" s="14"/>
      <c r="K58" s="13"/>
      <c r="L58" s="14"/>
      <c r="M58" s="13"/>
    </row>
    <row r="59" spans="1:13" ht="15.75" thickBot="1" x14ac:dyDescent="0.3">
      <c r="A59" s="19" t="s">
        <v>126</v>
      </c>
      <c r="B59" s="4"/>
      <c r="C59" s="4"/>
      <c r="D59" s="4"/>
      <c r="E59" s="4"/>
      <c r="F59" s="4"/>
      <c r="H59" s="13"/>
      <c r="I59" s="13"/>
      <c r="J59" s="14"/>
      <c r="K59" s="13"/>
      <c r="L59" s="14"/>
      <c r="M59" s="13"/>
    </row>
    <row r="60" spans="1:13" ht="53.1" customHeight="1" thickTop="1" x14ac:dyDescent="0.25">
      <c r="A60" s="15" t="s">
        <v>12</v>
      </c>
      <c r="B60" s="16" t="s">
        <v>139</v>
      </c>
      <c r="C60" s="16"/>
      <c r="D60" s="16" t="s">
        <v>1</v>
      </c>
      <c r="E60" s="16"/>
      <c r="F60" s="17" t="s">
        <v>2</v>
      </c>
      <c r="H60" s="77" t="s">
        <v>16</v>
      </c>
      <c r="I60" s="74" t="s">
        <v>103</v>
      </c>
      <c r="J60" s="75"/>
      <c r="K60" s="75" t="s">
        <v>17</v>
      </c>
      <c r="L60" s="75"/>
      <c r="M60" s="76" t="s">
        <v>2</v>
      </c>
    </row>
    <row r="61" spans="1:13" ht="25.5" x14ac:dyDescent="0.25">
      <c r="A61" s="45" t="s">
        <v>63</v>
      </c>
      <c r="B61" s="46">
        <v>115.63</v>
      </c>
      <c r="C61" s="47" t="s">
        <v>3</v>
      </c>
      <c r="D61" s="26">
        <v>0</v>
      </c>
      <c r="E61" s="47" t="s">
        <v>4</v>
      </c>
      <c r="F61" s="49">
        <f t="shared" ref="F61:F69" si="13">B61*D61</f>
        <v>0</v>
      </c>
      <c r="H61" s="45" t="s">
        <v>74</v>
      </c>
      <c r="I61" s="46">
        <v>14.5</v>
      </c>
      <c r="J61" s="47" t="s">
        <v>3</v>
      </c>
      <c r="K61" s="48">
        <v>0</v>
      </c>
      <c r="L61" s="47" t="s">
        <v>4</v>
      </c>
      <c r="M61" s="49">
        <f t="shared" ref="M61" si="14">I61*K61</f>
        <v>0</v>
      </c>
    </row>
    <row r="62" spans="1:13" ht="26.1" customHeight="1" x14ac:dyDescent="0.3">
      <c r="A62" s="90" t="s">
        <v>109</v>
      </c>
      <c r="B62" s="91">
        <v>95</v>
      </c>
      <c r="C62" s="47" t="s">
        <v>3</v>
      </c>
      <c r="D62" s="26">
        <v>0</v>
      </c>
      <c r="E62" s="47" t="s">
        <v>4</v>
      </c>
      <c r="F62" s="49">
        <f t="shared" ref="F62" si="15">B62*D62</f>
        <v>0</v>
      </c>
      <c r="G62" s="25"/>
      <c r="H62" s="45" t="s">
        <v>75</v>
      </c>
      <c r="I62" s="46">
        <v>17</v>
      </c>
      <c r="J62" s="47" t="s">
        <v>3</v>
      </c>
      <c r="K62" s="48">
        <v>0</v>
      </c>
      <c r="L62" s="47" t="s">
        <v>4</v>
      </c>
      <c r="M62" s="49">
        <f t="shared" ref="M62:M63" si="16">I62*K62</f>
        <v>0</v>
      </c>
    </row>
    <row r="63" spans="1:13" ht="25.5" x14ac:dyDescent="0.25">
      <c r="A63" s="45" t="s">
        <v>88</v>
      </c>
      <c r="B63" s="46">
        <v>45</v>
      </c>
      <c r="C63" s="47" t="s">
        <v>3</v>
      </c>
      <c r="D63" s="26">
        <v>0</v>
      </c>
      <c r="E63" s="47" t="s">
        <v>4</v>
      </c>
      <c r="F63" s="49">
        <f t="shared" si="13"/>
        <v>0</v>
      </c>
      <c r="G63" s="4"/>
      <c r="H63" s="54" t="s">
        <v>78</v>
      </c>
      <c r="I63" s="55">
        <v>3</v>
      </c>
      <c r="J63" s="47" t="s">
        <v>3</v>
      </c>
      <c r="K63" s="48">
        <v>0</v>
      </c>
      <c r="L63" s="47" t="s">
        <v>4</v>
      </c>
      <c r="M63" s="49">
        <f t="shared" si="16"/>
        <v>0</v>
      </c>
    </row>
    <row r="64" spans="1:13" ht="25.5" x14ac:dyDescent="0.25">
      <c r="A64" s="45" t="s">
        <v>64</v>
      </c>
      <c r="B64" s="46">
        <v>375</v>
      </c>
      <c r="C64" s="47" t="s">
        <v>3</v>
      </c>
      <c r="D64" s="26">
        <v>0</v>
      </c>
      <c r="E64" s="47" t="s">
        <v>4</v>
      </c>
      <c r="F64" s="49">
        <f t="shared" si="13"/>
        <v>0</v>
      </c>
      <c r="H64" s="54" t="s">
        <v>79</v>
      </c>
      <c r="I64" s="55">
        <v>4</v>
      </c>
      <c r="J64" s="47" t="s">
        <v>3</v>
      </c>
      <c r="K64" s="48">
        <v>0</v>
      </c>
      <c r="L64" s="47" t="s">
        <v>4</v>
      </c>
      <c r="M64" s="49">
        <f t="shared" ref="M64:M65" si="17">I64*K64</f>
        <v>0</v>
      </c>
    </row>
    <row r="65" spans="1:13" ht="35.25" customHeight="1" thickBot="1" x14ac:dyDescent="0.3">
      <c r="A65" s="45" t="s">
        <v>89</v>
      </c>
      <c r="B65" s="46">
        <v>93.75</v>
      </c>
      <c r="C65" s="47" t="s">
        <v>3</v>
      </c>
      <c r="D65" s="26">
        <v>0</v>
      </c>
      <c r="E65" s="47" t="s">
        <v>4</v>
      </c>
      <c r="F65" s="49">
        <f t="shared" ref="F65" si="18">B65*D65</f>
        <v>0</v>
      </c>
      <c r="H65" s="57" t="s">
        <v>80</v>
      </c>
      <c r="I65" s="58">
        <v>5</v>
      </c>
      <c r="J65" s="47" t="s">
        <v>3</v>
      </c>
      <c r="K65" s="48">
        <v>0</v>
      </c>
      <c r="L65" s="47" t="s">
        <v>4</v>
      </c>
      <c r="M65" s="49">
        <f t="shared" si="17"/>
        <v>0</v>
      </c>
    </row>
    <row r="66" spans="1:13" ht="15.75" thickTop="1" x14ac:dyDescent="0.25">
      <c r="A66" s="45" t="s">
        <v>106</v>
      </c>
      <c r="B66" s="46">
        <v>20.38</v>
      </c>
      <c r="C66" s="47" t="s">
        <v>3</v>
      </c>
      <c r="D66" s="26">
        <v>0</v>
      </c>
      <c r="E66" s="47" t="s">
        <v>4</v>
      </c>
      <c r="F66" s="49">
        <f t="shared" ref="F66:F67" si="19">B66*D66</f>
        <v>0</v>
      </c>
    </row>
    <row r="67" spans="1:13" ht="25.5" x14ac:dyDescent="0.25">
      <c r="A67" s="45" t="s">
        <v>107</v>
      </c>
      <c r="B67" s="46">
        <v>112.5</v>
      </c>
      <c r="C67" s="47" t="s">
        <v>3</v>
      </c>
      <c r="D67" s="26">
        <v>0</v>
      </c>
      <c r="E67" s="47" t="s">
        <v>4</v>
      </c>
      <c r="F67" s="49">
        <f t="shared" si="19"/>
        <v>0</v>
      </c>
    </row>
    <row r="68" spans="1:13" x14ac:dyDescent="0.25">
      <c r="A68" s="45" t="s">
        <v>94</v>
      </c>
      <c r="B68" s="46">
        <v>100</v>
      </c>
      <c r="C68" s="47" t="s">
        <v>3</v>
      </c>
      <c r="D68" s="26">
        <v>0</v>
      </c>
      <c r="E68" s="47" t="s">
        <v>4</v>
      </c>
      <c r="F68" s="49">
        <f t="shared" si="13"/>
        <v>0</v>
      </c>
    </row>
    <row r="69" spans="1:13" x14ac:dyDescent="0.25">
      <c r="A69" s="45" t="s">
        <v>95</v>
      </c>
      <c r="B69" s="46">
        <v>234.38</v>
      </c>
      <c r="C69" s="47" t="s">
        <v>3</v>
      </c>
      <c r="D69" s="26">
        <v>0</v>
      </c>
      <c r="E69" s="47" t="s">
        <v>4</v>
      </c>
      <c r="F69" s="49">
        <f t="shared" si="13"/>
        <v>0</v>
      </c>
      <c r="H69" s="182" t="s">
        <v>25</v>
      </c>
      <c r="I69" s="182"/>
      <c r="J69" s="182"/>
      <c r="K69" s="182"/>
      <c r="L69" s="182"/>
      <c r="M69" s="182"/>
    </row>
    <row r="70" spans="1:13" x14ac:dyDescent="0.25">
      <c r="A70" s="79" t="s">
        <v>110</v>
      </c>
      <c r="B70" s="55">
        <v>42.5</v>
      </c>
      <c r="C70" s="56" t="s">
        <v>3</v>
      </c>
      <c r="D70" s="26">
        <v>0</v>
      </c>
      <c r="E70" s="47" t="s">
        <v>4</v>
      </c>
      <c r="F70" s="49">
        <f t="shared" ref="F70:F71" si="20">B70*D70</f>
        <v>0</v>
      </c>
      <c r="H70" s="182"/>
      <c r="I70" s="182"/>
      <c r="J70" s="182"/>
      <c r="K70" s="182"/>
      <c r="L70" s="182"/>
      <c r="M70" s="182"/>
    </row>
    <row r="71" spans="1:13" x14ac:dyDescent="0.25">
      <c r="A71" s="78" t="s">
        <v>65</v>
      </c>
      <c r="B71" s="46">
        <v>63.75</v>
      </c>
      <c r="C71" s="47" t="s">
        <v>3</v>
      </c>
      <c r="D71" s="26">
        <v>0</v>
      </c>
      <c r="E71" s="47" t="s">
        <v>4</v>
      </c>
      <c r="F71" s="49">
        <f t="shared" si="20"/>
        <v>0</v>
      </c>
      <c r="H71" s="182"/>
      <c r="I71" s="182"/>
      <c r="J71" s="182"/>
      <c r="K71" s="182"/>
      <c r="L71" s="182"/>
      <c r="M71" s="182"/>
    </row>
    <row r="72" spans="1:13" x14ac:dyDescent="0.25">
      <c r="A72" s="45" t="s">
        <v>66</v>
      </c>
      <c r="B72" s="46">
        <v>395.88</v>
      </c>
      <c r="C72" s="47" t="s">
        <v>3</v>
      </c>
      <c r="D72" s="26">
        <v>0</v>
      </c>
      <c r="E72" s="47" t="s">
        <v>4</v>
      </c>
      <c r="F72" s="49">
        <f>B72*D72</f>
        <v>0</v>
      </c>
      <c r="H72" s="182"/>
      <c r="I72" s="182"/>
      <c r="J72" s="182"/>
      <c r="K72" s="182"/>
      <c r="L72" s="182"/>
      <c r="M72" s="182"/>
    </row>
    <row r="73" spans="1:13" ht="21.75" customHeight="1" x14ac:dyDescent="0.25">
      <c r="A73" s="45" t="s">
        <v>108</v>
      </c>
      <c r="B73" s="46">
        <v>192.19</v>
      </c>
      <c r="C73" s="47" t="s">
        <v>3</v>
      </c>
      <c r="D73" s="26">
        <v>0</v>
      </c>
      <c r="E73" s="47" t="s">
        <v>4</v>
      </c>
      <c r="F73" s="49">
        <f>B73*D73</f>
        <v>0</v>
      </c>
      <c r="H73" s="19" t="s">
        <v>19</v>
      </c>
    </row>
    <row r="74" spans="1:13" x14ac:dyDescent="0.25">
      <c r="A74" s="45" t="s">
        <v>67</v>
      </c>
      <c r="B74" s="46">
        <v>93.75</v>
      </c>
      <c r="C74" s="47" t="s">
        <v>3</v>
      </c>
      <c r="D74" s="26">
        <v>0</v>
      </c>
      <c r="E74" s="47" t="s">
        <v>4</v>
      </c>
      <c r="F74" s="49">
        <f>B74*D74</f>
        <v>0</v>
      </c>
      <c r="H74" s="182" t="s">
        <v>137</v>
      </c>
      <c r="I74" s="182"/>
      <c r="J74" s="182"/>
      <c r="K74" s="182"/>
      <c r="L74" s="182"/>
      <c r="M74" s="182"/>
    </row>
    <row r="75" spans="1:13" x14ac:dyDescent="0.25">
      <c r="A75" s="45" t="s">
        <v>102</v>
      </c>
      <c r="B75" s="46">
        <v>937.5</v>
      </c>
      <c r="C75" s="47" t="s">
        <v>3</v>
      </c>
      <c r="D75" s="26">
        <v>0</v>
      </c>
      <c r="E75" s="47" t="s">
        <v>4</v>
      </c>
      <c r="F75" s="49">
        <f t="shared" ref="F75" si="21">B75*D75</f>
        <v>0</v>
      </c>
      <c r="H75" s="182"/>
      <c r="I75" s="182"/>
      <c r="J75" s="182"/>
      <c r="K75" s="182"/>
      <c r="L75" s="182"/>
      <c r="M75" s="182"/>
    </row>
    <row r="76" spans="1:13" x14ac:dyDescent="0.25">
      <c r="A76" s="45" t="s">
        <v>68</v>
      </c>
      <c r="B76" s="46">
        <v>58.13</v>
      </c>
      <c r="C76" s="47" t="s">
        <v>3</v>
      </c>
      <c r="D76" s="26">
        <v>0</v>
      </c>
      <c r="E76" s="47" t="s">
        <v>4</v>
      </c>
      <c r="F76" s="49">
        <f>B76*D76</f>
        <v>0</v>
      </c>
      <c r="H76" s="182"/>
      <c r="I76" s="182"/>
      <c r="J76" s="182"/>
      <c r="K76" s="182"/>
      <c r="L76" s="182"/>
      <c r="M76" s="182"/>
    </row>
    <row r="77" spans="1:13" x14ac:dyDescent="0.25">
      <c r="A77" s="45" t="s">
        <v>96</v>
      </c>
      <c r="B77" s="46">
        <v>29.38</v>
      </c>
      <c r="C77" s="47" t="s">
        <v>3</v>
      </c>
      <c r="D77" s="26">
        <v>0</v>
      </c>
      <c r="E77" s="47" t="s">
        <v>4</v>
      </c>
      <c r="F77" s="49">
        <f t="shared" ref="F77" si="22">B77*D77</f>
        <v>0</v>
      </c>
      <c r="H77" s="182"/>
      <c r="I77" s="182"/>
      <c r="J77" s="182"/>
      <c r="K77" s="182"/>
      <c r="L77" s="182"/>
      <c r="M77" s="182"/>
    </row>
    <row r="78" spans="1:13" x14ac:dyDescent="0.25">
      <c r="A78" s="45" t="s">
        <v>69</v>
      </c>
      <c r="B78" s="46">
        <v>58.13</v>
      </c>
      <c r="C78" s="47" t="s">
        <v>3</v>
      </c>
      <c r="D78" s="26">
        <v>0</v>
      </c>
      <c r="E78" s="47" t="s">
        <v>4</v>
      </c>
      <c r="F78" s="49">
        <f t="shared" ref="F78:F79" si="23">B78*D78</f>
        <v>0</v>
      </c>
      <c r="H78" s="182" t="s">
        <v>26</v>
      </c>
      <c r="I78" s="182"/>
      <c r="J78" s="182"/>
      <c r="K78" s="182"/>
      <c r="L78" s="182"/>
      <c r="M78" s="182"/>
    </row>
    <row r="79" spans="1:13" x14ac:dyDescent="0.25">
      <c r="A79" s="45" t="s">
        <v>131</v>
      </c>
      <c r="B79" s="46">
        <v>37.5</v>
      </c>
      <c r="C79" s="47" t="s">
        <v>3</v>
      </c>
      <c r="D79" s="26">
        <v>0</v>
      </c>
      <c r="E79" s="47" t="s">
        <v>4</v>
      </c>
      <c r="F79" s="49">
        <f t="shared" si="23"/>
        <v>0</v>
      </c>
      <c r="H79" s="182"/>
      <c r="I79" s="182"/>
      <c r="J79" s="182"/>
      <c r="K79" s="182"/>
      <c r="L79" s="182"/>
      <c r="M79" s="182"/>
    </row>
    <row r="80" spans="1:13" ht="15" customHeight="1" x14ac:dyDescent="0.25">
      <c r="A80" s="45" t="s">
        <v>70</v>
      </c>
      <c r="B80" s="46">
        <v>115</v>
      </c>
      <c r="C80" s="47" t="s">
        <v>3</v>
      </c>
      <c r="D80" s="26">
        <v>0</v>
      </c>
      <c r="E80" s="47" t="s">
        <v>4</v>
      </c>
      <c r="F80" s="49">
        <f>B80*D80</f>
        <v>0</v>
      </c>
      <c r="H80" s="182"/>
      <c r="I80" s="182"/>
      <c r="J80" s="182"/>
      <c r="K80" s="182"/>
      <c r="L80" s="182"/>
      <c r="M80" s="182"/>
    </row>
    <row r="81" spans="1:15" x14ac:dyDescent="0.25">
      <c r="A81" s="45" t="s">
        <v>71</v>
      </c>
      <c r="B81" s="46">
        <v>282.5</v>
      </c>
      <c r="C81" s="47" t="s">
        <v>3</v>
      </c>
      <c r="D81" s="26">
        <v>0</v>
      </c>
      <c r="E81" s="47" t="s">
        <v>4</v>
      </c>
      <c r="F81" s="49">
        <f>B81*D81</f>
        <v>0</v>
      </c>
      <c r="H81" s="182"/>
      <c r="I81" s="182"/>
      <c r="J81" s="182"/>
      <c r="K81" s="182"/>
      <c r="L81" s="182"/>
      <c r="M81" s="182"/>
    </row>
    <row r="82" spans="1:15" x14ac:dyDescent="0.25">
      <c r="A82" s="45" t="s">
        <v>13</v>
      </c>
      <c r="B82" s="46">
        <v>6637</v>
      </c>
      <c r="C82" s="47" t="s">
        <v>3</v>
      </c>
      <c r="D82" s="26">
        <v>0</v>
      </c>
      <c r="E82" s="47" t="s">
        <v>4</v>
      </c>
      <c r="F82" s="49">
        <f>B82*D82</f>
        <v>0</v>
      </c>
      <c r="H82" s="217" t="s">
        <v>134</v>
      </c>
      <c r="I82" s="217"/>
      <c r="J82" s="217"/>
      <c r="K82" s="217"/>
      <c r="L82" s="217"/>
      <c r="M82" s="217"/>
    </row>
    <row r="83" spans="1:15" x14ac:dyDescent="0.25">
      <c r="A83" s="45" t="s">
        <v>111</v>
      </c>
      <c r="B83" s="46">
        <v>37.5</v>
      </c>
      <c r="C83" s="47" t="s">
        <v>3</v>
      </c>
      <c r="D83" s="26">
        <v>0</v>
      </c>
      <c r="E83" s="47" t="s">
        <v>4</v>
      </c>
      <c r="F83" s="49">
        <f t="shared" ref="F83" si="24">B83*D83</f>
        <v>0</v>
      </c>
      <c r="H83" s="217"/>
      <c r="I83" s="217"/>
      <c r="J83" s="217"/>
      <c r="K83" s="217"/>
      <c r="L83" s="217"/>
      <c r="M83" s="217"/>
    </row>
    <row r="84" spans="1:15" ht="18" customHeight="1" x14ac:dyDescent="0.25">
      <c r="A84" s="45" t="s">
        <v>72</v>
      </c>
      <c r="B84" s="46">
        <v>104.69</v>
      </c>
      <c r="C84" s="47" t="s">
        <v>3</v>
      </c>
      <c r="D84" s="26">
        <v>0</v>
      </c>
      <c r="E84" s="47" t="s">
        <v>4</v>
      </c>
      <c r="F84" s="49">
        <f>B84*D84</f>
        <v>0</v>
      </c>
      <c r="H84" s="217"/>
      <c r="I84" s="217"/>
      <c r="J84" s="217"/>
      <c r="K84" s="217"/>
      <c r="L84" s="217"/>
      <c r="M84" s="217"/>
    </row>
    <row r="85" spans="1:15" x14ac:dyDescent="0.25">
      <c r="A85" s="45" t="s">
        <v>14</v>
      </c>
      <c r="B85" s="46">
        <v>125</v>
      </c>
      <c r="C85" s="47" t="s">
        <v>3</v>
      </c>
      <c r="D85" s="26">
        <v>0</v>
      </c>
      <c r="E85" s="47" t="s">
        <v>4</v>
      </c>
      <c r="F85" s="49">
        <f>B85*D85</f>
        <v>0</v>
      </c>
      <c r="H85" t="s">
        <v>135</v>
      </c>
    </row>
    <row r="86" spans="1:15" x14ac:dyDescent="0.25">
      <c r="A86" s="45" t="s">
        <v>132</v>
      </c>
      <c r="B86" s="46">
        <v>250</v>
      </c>
      <c r="C86" s="47" t="s">
        <v>3</v>
      </c>
      <c r="D86" s="26">
        <v>0</v>
      </c>
      <c r="E86" s="47" t="s">
        <v>4</v>
      </c>
      <c r="F86" s="49">
        <f t="shared" ref="F86" si="25">B86*D86</f>
        <v>0</v>
      </c>
    </row>
    <row r="87" spans="1:15" x14ac:dyDescent="0.25">
      <c r="A87" s="45" t="s">
        <v>133</v>
      </c>
      <c r="B87" s="46">
        <v>85</v>
      </c>
      <c r="C87" s="47" t="s">
        <v>3</v>
      </c>
      <c r="D87" s="26">
        <v>0</v>
      </c>
      <c r="E87" s="47" t="s">
        <v>4</v>
      </c>
      <c r="F87" s="49">
        <f>B87*D87</f>
        <v>0</v>
      </c>
    </row>
    <row r="88" spans="1:15" x14ac:dyDescent="0.25">
      <c r="A88" s="45" t="s">
        <v>117</v>
      </c>
      <c r="B88" s="46">
        <v>650</v>
      </c>
      <c r="C88" s="47" t="s">
        <v>3</v>
      </c>
      <c r="D88" s="26">
        <v>0</v>
      </c>
      <c r="E88" s="47" t="s">
        <v>4</v>
      </c>
      <c r="F88" s="49">
        <f t="shared" ref="F88" si="26">B88*D88</f>
        <v>0</v>
      </c>
      <c r="H88" s="61"/>
      <c r="I88" s="61"/>
      <c r="J88" s="61"/>
      <c r="K88" s="61"/>
      <c r="L88" s="61"/>
      <c r="M88" s="61"/>
    </row>
    <row r="89" spans="1:15" ht="15" customHeight="1" x14ac:dyDescent="0.25">
      <c r="A89" s="45" t="s">
        <v>73</v>
      </c>
      <c r="B89" s="46">
        <v>151.56</v>
      </c>
      <c r="C89" s="47" t="s">
        <v>3</v>
      </c>
      <c r="D89" s="26">
        <v>0</v>
      </c>
      <c r="E89" s="47" t="s">
        <v>4</v>
      </c>
      <c r="F89" s="49">
        <f>B89*D89</f>
        <v>0</v>
      </c>
    </row>
    <row r="90" spans="1:15" ht="27.75" customHeight="1" x14ac:dyDescent="0.25">
      <c r="A90" s="45" t="s">
        <v>90</v>
      </c>
      <c r="B90" s="46">
        <v>203.75</v>
      </c>
      <c r="C90" s="47" t="s">
        <v>3</v>
      </c>
      <c r="D90" s="26">
        <v>0</v>
      </c>
      <c r="E90" s="47" t="s">
        <v>4</v>
      </c>
      <c r="F90" s="49">
        <f>B90*D90</f>
        <v>0</v>
      </c>
      <c r="G90" s="61"/>
    </row>
    <row r="91" spans="1:15" ht="30" customHeight="1" thickBot="1" x14ac:dyDescent="0.3">
      <c r="A91" s="50" t="s">
        <v>15</v>
      </c>
      <c r="B91" s="51">
        <v>70</v>
      </c>
      <c r="C91" s="52" t="s">
        <v>3</v>
      </c>
      <c r="D91" s="60">
        <v>0</v>
      </c>
      <c r="E91" s="52" t="s">
        <v>4</v>
      </c>
      <c r="F91" s="53">
        <f>B91*D91</f>
        <v>0</v>
      </c>
      <c r="G91" s="61"/>
      <c r="N91" s="72"/>
      <c r="O91" s="72"/>
    </row>
    <row r="92" spans="1:15" ht="15.75" thickTop="1" x14ac:dyDescent="0.25">
      <c r="A92" s="69"/>
      <c r="B92" s="69"/>
      <c r="C92" s="69"/>
      <c r="D92" s="69"/>
      <c r="E92" s="69"/>
      <c r="F92" s="69"/>
    </row>
    <row r="93" spans="1:15" x14ac:dyDescent="0.25">
      <c r="A93" s="69"/>
      <c r="B93" s="69"/>
      <c r="C93" s="69"/>
      <c r="D93" s="69"/>
      <c r="E93" s="69"/>
      <c r="F93" s="69"/>
      <c r="H93" s="214"/>
      <c r="I93" s="214"/>
      <c r="J93" s="214"/>
      <c r="K93" s="214"/>
      <c r="L93" s="63"/>
      <c r="M93" s="62"/>
    </row>
    <row r="94" spans="1:15" hidden="1" x14ac:dyDescent="0.25">
      <c r="A94" s="81"/>
      <c r="B94" s="82"/>
      <c r="C94" s="83"/>
      <c r="D94" s="84"/>
      <c r="E94" s="83"/>
      <c r="F94" s="82"/>
      <c r="H94" s="64"/>
      <c r="I94" s="64"/>
      <c r="J94" s="64"/>
      <c r="K94" s="64"/>
      <c r="L94" s="63"/>
      <c r="M94" s="62"/>
    </row>
    <row r="95" spans="1:15" x14ac:dyDescent="0.25">
      <c r="A95" s="215" t="s">
        <v>104</v>
      </c>
      <c r="B95" s="215"/>
      <c r="C95" s="215"/>
      <c r="D95" s="215"/>
      <c r="E95" s="215"/>
      <c r="F95" s="215"/>
      <c r="H95" s="64"/>
      <c r="I95" s="64"/>
      <c r="J95" s="64"/>
      <c r="K95" s="64"/>
      <c r="L95" s="63"/>
      <c r="M95" s="62"/>
    </row>
    <row r="96" spans="1:15" ht="31.5" customHeight="1" x14ac:dyDescent="0.25">
      <c r="A96" s="212" t="s">
        <v>141</v>
      </c>
      <c r="B96" s="212"/>
      <c r="C96" s="212"/>
      <c r="D96" s="212"/>
      <c r="E96" s="212"/>
      <c r="F96" s="212"/>
      <c r="H96" s="64"/>
      <c r="I96" s="64"/>
      <c r="J96" s="64"/>
      <c r="K96" s="64"/>
      <c r="L96" s="63"/>
      <c r="M96" s="62"/>
    </row>
    <row r="97" spans="1:19" x14ac:dyDescent="0.25">
      <c r="A97" s="212"/>
      <c r="B97" s="212"/>
      <c r="C97" s="212"/>
      <c r="D97" s="212"/>
      <c r="E97" s="212"/>
      <c r="F97" s="212"/>
      <c r="H97" s="214"/>
      <c r="I97" s="214"/>
      <c r="J97" s="214"/>
      <c r="K97" s="214"/>
      <c r="L97" s="63"/>
      <c r="M97" s="216"/>
    </row>
    <row r="98" spans="1:19" ht="29.25" customHeight="1" x14ac:dyDescent="0.25">
      <c r="A98" s="85"/>
      <c r="B98" s="85"/>
      <c r="C98" s="85"/>
      <c r="D98" s="85"/>
      <c r="E98" s="85"/>
      <c r="F98" s="85"/>
      <c r="H98" s="214"/>
      <c r="I98" s="214"/>
      <c r="J98" s="214"/>
      <c r="K98" s="214"/>
      <c r="L98" s="63"/>
      <c r="M98" s="216"/>
    </row>
    <row r="99" spans="1:19" ht="27" customHeight="1" x14ac:dyDescent="0.25">
      <c r="A99" s="212" t="s">
        <v>18</v>
      </c>
      <c r="B99" s="212"/>
      <c r="C99" s="212"/>
      <c r="D99" s="212"/>
      <c r="E99" s="20"/>
      <c r="F99" s="66">
        <f>SUM(F8:F46)+SUM(M8:M38)+SUM(F61:F91)+SUM(M61:M65)</f>
        <v>0</v>
      </c>
      <c r="H99" s="214"/>
      <c r="I99" s="214"/>
      <c r="J99" s="214"/>
      <c r="K99" s="214"/>
      <c r="L99" s="63"/>
      <c r="M99" s="216"/>
    </row>
    <row r="100" spans="1:19" ht="27" customHeight="1" x14ac:dyDescent="0.25">
      <c r="A100" s="212" t="s">
        <v>140</v>
      </c>
      <c r="B100" s="212"/>
      <c r="C100" s="212"/>
      <c r="D100" s="212"/>
      <c r="E100" s="20"/>
      <c r="F100" s="66">
        <f>(SUM(F8:F46)+SUM(M8:M38)+SUM(F61:F91)+SUM(M61:M65)) - F86-F87</f>
        <v>0</v>
      </c>
      <c r="H100" s="214"/>
      <c r="I100" s="214"/>
      <c r="J100" s="214"/>
      <c r="K100" s="214"/>
      <c r="L100" s="63"/>
      <c r="M100" s="216"/>
    </row>
    <row r="101" spans="1:19" ht="23.25" customHeight="1" x14ac:dyDescent="0.25">
      <c r="A101" s="97" t="s">
        <v>105</v>
      </c>
      <c r="B101" s="97"/>
      <c r="C101" s="97"/>
      <c r="D101" s="97"/>
      <c r="E101" s="99" t="s">
        <v>3</v>
      </c>
      <c r="F101" s="98">
        <f>IF(ISNA(VLOOKUP(F99,Rate!$A$2:$B$7,2)),0,VLOOKUP(F99,Rate!$A$2:$B$7,2))</f>
        <v>0</v>
      </c>
      <c r="H101" s="214"/>
      <c r="I101" s="214"/>
      <c r="J101" s="214"/>
      <c r="K101" s="214"/>
      <c r="L101" s="63"/>
      <c r="M101" s="216"/>
    </row>
    <row r="102" spans="1:19" ht="14.25" customHeight="1" x14ac:dyDescent="0.25">
      <c r="A102" s="97"/>
      <c r="B102" s="97"/>
      <c r="C102" s="97"/>
      <c r="D102" s="97"/>
      <c r="E102" s="99"/>
      <c r="F102" s="98"/>
      <c r="H102" s="214"/>
      <c r="I102" s="214"/>
      <c r="J102" s="214"/>
      <c r="K102" s="214"/>
      <c r="L102" s="63"/>
      <c r="M102" s="216"/>
    </row>
    <row r="103" spans="1:19" ht="23.25" customHeight="1" x14ac:dyDescent="0.25">
      <c r="A103" s="184" t="s">
        <v>136</v>
      </c>
      <c r="B103" s="184"/>
      <c r="C103" s="184"/>
      <c r="D103" s="184"/>
      <c r="E103" s="99"/>
      <c r="F103" s="66">
        <f>F100*F101</f>
        <v>0</v>
      </c>
      <c r="H103" s="214"/>
      <c r="I103" s="214"/>
      <c r="J103" s="214"/>
      <c r="K103" s="214"/>
      <c r="L103" s="63"/>
      <c r="M103" s="216"/>
    </row>
    <row r="104" spans="1:19" ht="9" customHeight="1" x14ac:dyDescent="0.25">
      <c r="A104" s="97"/>
      <c r="B104" s="97"/>
      <c r="C104" s="97"/>
      <c r="D104" s="97"/>
      <c r="E104" s="99"/>
      <c r="F104" s="98"/>
      <c r="H104" s="214"/>
      <c r="I104" s="214"/>
      <c r="J104" s="214"/>
      <c r="K104" s="214"/>
      <c r="L104" s="20"/>
      <c r="M104" s="216"/>
    </row>
    <row r="105" spans="1:19" ht="24" customHeight="1" x14ac:dyDescent="0.25">
      <c r="A105" s="184" t="s">
        <v>113</v>
      </c>
      <c r="B105" s="184"/>
      <c r="C105" s="184"/>
      <c r="D105" s="184"/>
      <c r="E105" s="67"/>
      <c r="F105" s="66">
        <f>IF(F99&gt;=20000, F100*0.02, 0)</f>
        <v>0</v>
      </c>
      <c r="H105" s="63"/>
      <c r="I105" s="63"/>
      <c r="J105" s="63"/>
      <c r="K105" s="63"/>
      <c r="L105" s="63"/>
      <c r="M105" s="63"/>
    </row>
    <row r="106" spans="1:19" s="6" customFormat="1" ht="16.5" customHeight="1" x14ac:dyDescent="0.25">
      <c r="A106" s="184"/>
      <c r="B106" s="184"/>
      <c r="C106" s="184"/>
      <c r="D106" s="184"/>
      <c r="E106" s="65"/>
      <c r="F106" s="100"/>
      <c r="G106" s="20"/>
      <c r="H106" s="214"/>
      <c r="I106" s="214"/>
      <c r="J106" s="214"/>
      <c r="K106" s="214"/>
      <c r="L106" s="63"/>
      <c r="M106" s="20"/>
      <c r="N106" s="69"/>
      <c r="O106" s="69"/>
      <c r="P106" s="69"/>
      <c r="Q106" s="69"/>
      <c r="R106" s="69"/>
      <c r="S106" s="69"/>
    </row>
    <row r="107" spans="1:19" s="6" customFormat="1" ht="15" customHeight="1" x14ac:dyDescent="0.25">
      <c r="A107" s="213" t="s">
        <v>76</v>
      </c>
      <c r="B107" s="213"/>
      <c r="C107" s="213"/>
      <c r="D107" s="213"/>
      <c r="E107" s="23"/>
      <c r="F107" s="68">
        <f>IF(F99&gt;=5000,SUM(F19:F26,M38, F70, M63:M65)*3%,0)</f>
        <v>0</v>
      </c>
      <c r="G107" s="20"/>
      <c r="H107" s="24"/>
      <c r="I107" s="24"/>
      <c r="J107" s="24"/>
      <c r="K107" s="24"/>
      <c r="L107" s="24"/>
      <c r="M107" s="24"/>
      <c r="N107" s="69"/>
      <c r="O107" s="69"/>
      <c r="P107" s="69"/>
      <c r="Q107" s="69"/>
      <c r="R107" s="69"/>
      <c r="S107" s="69"/>
    </row>
    <row r="108" spans="1:19" s="6" customFormat="1" ht="15" customHeight="1" x14ac:dyDescent="0.25">
      <c r="A108" s="93"/>
      <c r="B108" s="93"/>
      <c r="C108" s="93"/>
      <c r="D108" s="93"/>
      <c r="E108" s="20"/>
      <c r="F108" s="94"/>
      <c r="G108" s="20"/>
      <c r="H108" s="24"/>
      <c r="I108" s="24"/>
      <c r="J108" s="24"/>
      <c r="K108" s="24"/>
      <c r="L108" s="24"/>
      <c r="M108" s="24"/>
      <c r="N108" s="69"/>
      <c r="O108" s="69"/>
      <c r="P108" s="69"/>
      <c r="Q108" s="69"/>
      <c r="R108" s="69"/>
      <c r="S108" s="69"/>
    </row>
    <row r="109" spans="1:19" s="6" customFormat="1" ht="15" customHeight="1" x14ac:dyDescent="0.25">
      <c r="A109" s="92" t="s">
        <v>128</v>
      </c>
      <c r="B109" s="92"/>
      <c r="C109" s="92"/>
      <c r="D109" s="92"/>
      <c r="E109" s="95"/>
      <c r="F109" s="96">
        <f>IF(AND(F99&gt;=20000,F99&lt;30000),SUM(F8,F9,F10,F11,F12,F13,F62)*0.07,IF(AND(F99&gt;=30000,F99&lt;40000), SUM(F8,F9,F10,F11,F12,F13,F62) * 0.08,IF(F99&gt;=40,SUM(F8,F9,F10,F11,F12,F13,F62)*0.09,0)))</f>
        <v>0</v>
      </c>
      <c r="G109" s="20"/>
      <c r="H109" s="24"/>
      <c r="I109" s="24"/>
      <c r="J109" s="24"/>
      <c r="K109" s="24"/>
      <c r="L109" s="24"/>
      <c r="M109" s="24"/>
      <c r="N109" s="69"/>
      <c r="O109" s="69"/>
      <c r="P109" s="69"/>
      <c r="Q109" s="69"/>
      <c r="R109" s="69"/>
      <c r="S109" s="69"/>
    </row>
    <row r="110" spans="1:19" s="6" customFormat="1" ht="15.75" customHeight="1" thickBot="1" x14ac:dyDescent="0.3">
      <c r="A110" s="20"/>
      <c r="B110" s="20"/>
      <c r="C110" s="20"/>
      <c r="D110" s="20"/>
      <c r="E110" s="20"/>
      <c r="F110" s="20"/>
      <c r="G110" s="20"/>
      <c r="H110" s="61"/>
      <c r="I110" s="61"/>
      <c r="J110" s="61"/>
      <c r="K110" s="61"/>
      <c r="L110" s="61"/>
      <c r="M110" s="61"/>
      <c r="N110" s="69"/>
      <c r="O110" s="69"/>
      <c r="P110" s="69"/>
      <c r="Q110" s="69"/>
      <c r="R110" s="69"/>
      <c r="S110" s="69"/>
    </row>
    <row r="111" spans="1:19" s="6" customFormat="1" ht="15.75" customHeight="1" x14ac:dyDescent="0.25">
      <c r="A111" s="212" t="s">
        <v>138</v>
      </c>
      <c r="B111" s="212"/>
      <c r="C111" s="212"/>
      <c r="D111" s="212"/>
      <c r="E111" s="21"/>
      <c r="F111" s="22">
        <f>F109+F107+F105+F103</f>
        <v>0</v>
      </c>
      <c r="G111" s="20"/>
      <c r="H111" s="61"/>
      <c r="I111" s="61"/>
      <c r="J111" s="61"/>
      <c r="K111" s="61"/>
      <c r="L111" s="61"/>
      <c r="M111" s="61"/>
      <c r="N111" s="69"/>
      <c r="O111" s="69"/>
      <c r="P111" s="69"/>
      <c r="Q111" s="69"/>
      <c r="R111" s="69"/>
      <c r="S111" s="69"/>
    </row>
    <row r="112" spans="1:19" s="6" customFormat="1" ht="25.5" customHeight="1" x14ac:dyDescent="0.25">
      <c r="A112" s="212"/>
      <c r="B112" s="212"/>
      <c r="C112" s="212"/>
      <c r="D112" s="212"/>
      <c r="E112" s="65"/>
      <c r="F112" s="66"/>
      <c r="G112" s="20"/>
      <c r="H112" s="61"/>
      <c r="I112" s="61"/>
      <c r="J112" s="61"/>
      <c r="K112" s="61"/>
      <c r="L112" s="61"/>
      <c r="M112" s="61"/>
      <c r="N112" s="69"/>
      <c r="O112" s="69"/>
      <c r="P112" s="69"/>
      <c r="Q112" s="69"/>
      <c r="R112" s="69"/>
      <c r="S112" s="69"/>
    </row>
    <row r="113" spans="1:19" s="6" customFormat="1" ht="36" customHeight="1" x14ac:dyDescent="0.25">
      <c r="A113" s="212"/>
      <c r="B113" s="212"/>
      <c r="C113" s="212"/>
      <c r="D113" s="212"/>
      <c r="E113" s="24"/>
      <c r="F113" s="24"/>
      <c r="G113" s="24"/>
      <c r="H113" s="24"/>
      <c r="I113" s="24"/>
      <c r="J113" s="24"/>
      <c r="K113" s="24"/>
      <c r="L113" s="24"/>
      <c r="M113" s="24"/>
      <c r="N113" s="73"/>
      <c r="O113" s="69"/>
      <c r="P113" s="69"/>
      <c r="Q113" s="69"/>
      <c r="R113" s="69"/>
      <c r="S113" s="69"/>
    </row>
    <row r="114" spans="1:19" ht="56.25" customHeight="1" x14ac:dyDescent="0.25">
      <c r="A114" s="182" t="s">
        <v>27</v>
      </c>
      <c r="B114" s="182"/>
      <c r="C114" s="182"/>
      <c r="D114" s="182"/>
      <c r="E114" s="182"/>
      <c r="F114" s="182"/>
      <c r="G114" s="182"/>
      <c r="H114" s="182"/>
      <c r="I114" s="182"/>
      <c r="J114" s="182"/>
      <c r="K114" s="182"/>
      <c r="L114" s="182"/>
      <c r="M114" s="182"/>
    </row>
    <row r="115" spans="1:19" ht="19.5" customHeight="1" x14ac:dyDescent="0.25">
      <c r="A115" s="182" t="s">
        <v>28</v>
      </c>
      <c r="B115" s="182"/>
      <c r="C115" s="182"/>
      <c r="D115" s="182"/>
      <c r="E115" s="182"/>
      <c r="F115" s="182"/>
      <c r="G115" s="182"/>
      <c r="H115" s="182"/>
      <c r="I115" s="182"/>
      <c r="J115" s="182"/>
      <c r="K115" s="182"/>
      <c r="L115" s="182"/>
      <c r="M115" s="182"/>
    </row>
    <row r="116" spans="1:19" ht="42.75" customHeight="1" x14ac:dyDescent="0.25">
      <c r="A116" s="211" t="s">
        <v>127</v>
      </c>
      <c r="B116" s="211"/>
      <c r="C116" s="211"/>
      <c r="D116" s="211"/>
      <c r="E116" s="211"/>
      <c r="F116" s="211"/>
      <c r="G116" s="211"/>
      <c r="H116" s="211"/>
      <c r="I116" s="211"/>
      <c r="J116" s="211"/>
      <c r="K116" s="211"/>
      <c r="L116" s="211"/>
      <c r="M116" s="211"/>
    </row>
    <row r="117" spans="1:19" x14ac:dyDescent="0.25">
      <c r="A117" s="80"/>
      <c r="B117" s="80"/>
      <c r="C117" s="80"/>
      <c r="D117" s="80"/>
      <c r="E117" s="80"/>
      <c r="F117" s="80"/>
    </row>
  </sheetData>
  <sheetProtection algorithmName="SHA-512" hashValue="JWttxEqRZyiUKsCrsx0r0k6N0On7vAoUJ/4auslQih9fpCHb2V4siYICB8MUOBv+i1oV0dPHFdLg+xgyW6lkxQ==" saltValue="buRPC2JZnb9SZyAtUTUarA==" spinCount="100000" sheet="1" selectLockedCells="1"/>
  <mergeCells count="24">
    <mergeCell ref="A1:M4"/>
    <mergeCell ref="G7:G52"/>
    <mergeCell ref="A5:M5"/>
    <mergeCell ref="H69:M72"/>
    <mergeCell ref="H74:M77"/>
    <mergeCell ref="A6:M6"/>
    <mergeCell ref="A103:D103"/>
    <mergeCell ref="A95:F95"/>
    <mergeCell ref="A105:D105"/>
    <mergeCell ref="H78:M81"/>
    <mergeCell ref="A96:F97"/>
    <mergeCell ref="A99:D99"/>
    <mergeCell ref="H93:K93"/>
    <mergeCell ref="M97:M104"/>
    <mergeCell ref="H82:M84"/>
    <mergeCell ref="A100:D100"/>
    <mergeCell ref="H97:K104"/>
    <mergeCell ref="A114:M114"/>
    <mergeCell ref="A115:M115"/>
    <mergeCell ref="A116:M116"/>
    <mergeCell ref="A111:D113"/>
    <mergeCell ref="A106:D106"/>
    <mergeCell ref="A107:D107"/>
    <mergeCell ref="H106:K106"/>
  </mergeCells>
  <dataValidations count="1">
    <dataValidation type="whole" operator="greaterThanOrEqual" allowBlank="1" showErrorMessage="1" error="Please only enter whole quantities" sqref="D94 K8:K38 D8:D46 D61:D91" xr:uid="{00000000-0002-0000-0000-000000000000}">
      <formula1>0</formula1>
    </dataValidation>
  </dataValidations>
  <printOptions horizontalCentered="1"/>
  <pageMargins left="0.25" right="0.25" top="0.5" bottom="0.5" header="0.3" footer="0.3"/>
  <pageSetup scale="70" fitToHeight="0" orientation="portrait" r:id="rId1"/>
  <rowBreaks count="1" manualBreakCount="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4"/>
  <sheetViews>
    <sheetView workbookViewId="0">
      <selection activeCell="B7" sqref="B7"/>
    </sheetView>
  </sheetViews>
  <sheetFormatPr defaultColWidth="11.42578125" defaultRowHeight="15" x14ac:dyDescent="0.25"/>
  <cols>
    <col min="1" max="1" width="9.5703125" style="4" customWidth="1"/>
    <col min="2" max="16384" width="11.42578125" style="4"/>
  </cols>
  <sheetData>
    <row r="1" spans="1:7" ht="13.5" customHeight="1" thickBot="1" x14ac:dyDescent="0.3">
      <c r="A1" s="1" t="s">
        <v>20</v>
      </c>
      <c r="B1" s="2" t="s">
        <v>21</v>
      </c>
      <c r="C1" s="3" t="s">
        <v>22</v>
      </c>
    </row>
    <row r="2" spans="1:7" x14ac:dyDescent="0.25">
      <c r="A2" s="5">
        <v>-999999</v>
      </c>
      <c r="B2" s="6">
        <v>0</v>
      </c>
      <c r="C2" s="7">
        <v>0</v>
      </c>
    </row>
    <row r="3" spans="1:7" x14ac:dyDescent="0.25">
      <c r="A3" s="5">
        <v>5000</v>
      </c>
      <c r="B3" s="6">
        <v>0.05</v>
      </c>
      <c r="C3" s="7">
        <v>0</v>
      </c>
      <c r="G3" s="8" t="s">
        <v>23</v>
      </c>
    </row>
    <row r="4" spans="1:7" x14ac:dyDescent="0.25">
      <c r="A4" s="5">
        <v>10000</v>
      </c>
      <c r="B4" s="6">
        <v>0.06</v>
      </c>
      <c r="C4" s="7">
        <v>0</v>
      </c>
    </row>
    <row r="5" spans="1:7" x14ac:dyDescent="0.25">
      <c r="A5" s="5">
        <v>20000</v>
      </c>
      <c r="B5" s="6">
        <v>7.0000000000000007E-2</v>
      </c>
      <c r="C5" s="7">
        <v>0</v>
      </c>
      <c r="G5" s="9">
        <v>1E-3</v>
      </c>
    </row>
    <row r="6" spans="1:7" x14ac:dyDescent="0.25">
      <c r="A6" s="5">
        <v>30000</v>
      </c>
      <c r="B6" s="6">
        <v>0.08</v>
      </c>
      <c r="C6" s="7">
        <v>0</v>
      </c>
      <c r="G6" s="9">
        <f t="shared" ref="G6:G69" si="0">G5+0.01%</f>
        <v>1.1000000000000001E-3</v>
      </c>
    </row>
    <row r="7" spans="1:7" ht="13.5" customHeight="1" x14ac:dyDescent="0.25">
      <c r="A7" s="5">
        <v>40000</v>
      </c>
      <c r="B7" s="6">
        <v>0.09</v>
      </c>
      <c r="C7" s="7">
        <v>0</v>
      </c>
      <c r="G7" s="9">
        <f t="shared" si="0"/>
        <v>1.2000000000000001E-3</v>
      </c>
    </row>
    <row r="8" spans="1:7" x14ac:dyDescent="0.25">
      <c r="A8" s="5">
        <v>100000</v>
      </c>
      <c r="B8" s="6">
        <v>0.1</v>
      </c>
      <c r="C8" s="7">
        <v>0</v>
      </c>
      <c r="G8" s="9">
        <f t="shared" si="0"/>
        <v>1.3000000000000002E-3</v>
      </c>
    </row>
    <row r="9" spans="1:7" x14ac:dyDescent="0.25">
      <c r="G9" s="9">
        <f t="shared" si="0"/>
        <v>1.4000000000000002E-3</v>
      </c>
    </row>
    <row r="10" spans="1:7" x14ac:dyDescent="0.25">
      <c r="G10" s="9">
        <f t="shared" si="0"/>
        <v>1.5000000000000002E-3</v>
      </c>
    </row>
    <row r="11" spans="1:7" x14ac:dyDescent="0.25">
      <c r="G11" s="9">
        <f t="shared" si="0"/>
        <v>1.6000000000000003E-3</v>
      </c>
    </row>
    <row r="12" spans="1:7" x14ac:dyDescent="0.25">
      <c r="G12" s="9">
        <f t="shared" si="0"/>
        <v>1.7000000000000003E-3</v>
      </c>
    </row>
    <row r="13" spans="1:7" x14ac:dyDescent="0.25">
      <c r="G13" s="9">
        <f t="shared" si="0"/>
        <v>1.8000000000000004E-3</v>
      </c>
    </row>
    <row r="14" spans="1:7" x14ac:dyDescent="0.25">
      <c r="G14" s="9">
        <f t="shared" si="0"/>
        <v>1.9000000000000004E-3</v>
      </c>
    </row>
    <row r="15" spans="1:7" x14ac:dyDescent="0.25">
      <c r="G15" s="9">
        <f t="shared" si="0"/>
        <v>2.0000000000000005E-3</v>
      </c>
    </row>
    <row r="16" spans="1:7" x14ac:dyDescent="0.25">
      <c r="G16" s="9">
        <f t="shared" si="0"/>
        <v>2.1000000000000003E-3</v>
      </c>
    </row>
    <row r="17" spans="7:7" x14ac:dyDescent="0.25">
      <c r="G17" s="9">
        <f t="shared" si="0"/>
        <v>2.2000000000000001E-3</v>
      </c>
    </row>
    <row r="18" spans="7:7" x14ac:dyDescent="0.25">
      <c r="G18" s="9">
        <f t="shared" si="0"/>
        <v>2.3E-3</v>
      </c>
    </row>
    <row r="19" spans="7:7" x14ac:dyDescent="0.25">
      <c r="G19" s="9">
        <f t="shared" si="0"/>
        <v>2.3999999999999998E-3</v>
      </c>
    </row>
    <row r="20" spans="7:7" x14ac:dyDescent="0.25">
      <c r="G20" s="9">
        <f t="shared" si="0"/>
        <v>2.4999999999999996E-3</v>
      </c>
    </row>
    <row r="21" spans="7:7" x14ac:dyDescent="0.25">
      <c r="G21" s="9">
        <f t="shared" si="0"/>
        <v>2.5999999999999994E-3</v>
      </c>
    </row>
    <row r="22" spans="7:7" x14ac:dyDescent="0.25">
      <c r="G22" s="9">
        <f t="shared" si="0"/>
        <v>2.6999999999999993E-3</v>
      </c>
    </row>
    <row r="23" spans="7:7" x14ac:dyDescent="0.25">
      <c r="G23" s="9">
        <f t="shared" si="0"/>
        <v>2.7999999999999991E-3</v>
      </c>
    </row>
    <row r="24" spans="7:7" x14ac:dyDescent="0.25">
      <c r="G24" s="9">
        <f t="shared" si="0"/>
        <v>2.8999999999999989E-3</v>
      </c>
    </row>
    <row r="25" spans="7:7" x14ac:dyDescent="0.25">
      <c r="G25" s="9">
        <f t="shared" si="0"/>
        <v>2.9999999999999988E-3</v>
      </c>
    </row>
    <row r="26" spans="7:7" x14ac:dyDescent="0.25">
      <c r="G26" s="9">
        <f t="shared" si="0"/>
        <v>3.0999999999999986E-3</v>
      </c>
    </row>
    <row r="27" spans="7:7" x14ac:dyDescent="0.25">
      <c r="G27" s="9">
        <f t="shared" si="0"/>
        <v>3.1999999999999984E-3</v>
      </c>
    </row>
    <row r="28" spans="7:7" x14ac:dyDescent="0.25">
      <c r="G28" s="9">
        <f t="shared" si="0"/>
        <v>3.2999999999999982E-3</v>
      </c>
    </row>
    <row r="29" spans="7:7" x14ac:dyDescent="0.25">
      <c r="G29" s="9">
        <f t="shared" si="0"/>
        <v>3.3999999999999981E-3</v>
      </c>
    </row>
    <row r="30" spans="7:7" x14ac:dyDescent="0.25">
      <c r="G30" s="9">
        <f t="shared" si="0"/>
        <v>3.4999999999999979E-3</v>
      </c>
    </row>
    <row r="31" spans="7:7" x14ac:dyDescent="0.25">
      <c r="G31" s="9">
        <f t="shared" si="0"/>
        <v>3.5999999999999977E-3</v>
      </c>
    </row>
    <row r="32" spans="7:7" x14ac:dyDescent="0.25">
      <c r="G32" s="9">
        <f t="shared" si="0"/>
        <v>3.6999999999999976E-3</v>
      </c>
    </row>
    <row r="33" spans="7:7" x14ac:dyDescent="0.25">
      <c r="G33" s="9">
        <f t="shared" si="0"/>
        <v>3.7999999999999974E-3</v>
      </c>
    </row>
    <row r="34" spans="7:7" x14ac:dyDescent="0.25">
      <c r="G34" s="9">
        <f t="shared" si="0"/>
        <v>3.8999999999999972E-3</v>
      </c>
    </row>
    <row r="35" spans="7:7" x14ac:dyDescent="0.25">
      <c r="G35" s="9">
        <f t="shared" si="0"/>
        <v>3.9999999999999975E-3</v>
      </c>
    </row>
    <row r="36" spans="7:7" x14ac:dyDescent="0.25">
      <c r="G36" s="9">
        <f t="shared" si="0"/>
        <v>4.0999999999999977E-3</v>
      </c>
    </row>
    <row r="37" spans="7:7" x14ac:dyDescent="0.25">
      <c r="G37" s="9">
        <f t="shared" si="0"/>
        <v>4.199999999999998E-3</v>
      </c>
    </row>
    <row r="38" spans="7:7" x14ac:dyDescent="0.25">
      <c r="G38" s="9">
        <f t="shared" si="0"/>
        <v>4.2999999999999983E-3</v>
      </c>
    </row>
    <row r="39" spans="7:7" x14ac:dyDescent="0.25">
      <c r="G39" s="9">
        <f t="shared" si="0"/>
        <v>4.3999999999999985E-3</v>
      </c>
    </row>
    <row r="40" spans="7:7" x14ac:dyDescent="0.25">
      <c r="G40" s="9">
        <f t="shared" si="0"/>
        <v>4.4999999999999988E-3</v>
      </c>
    </row>
    <row r="41" spans="7:7" x14ac:dyDescent="0.25">
      <c r="G41" s="9">
        <f t="shared" si="0"/>
        <v>4.5999999999999991E-3</v>
      </c>
    </row>
    <row r="42" spans="7:7" x14ac:dyDescent="0.25">
      <c r="G42" s="9">
        <f t="shared" si="0"/>
        <v>4.6999999999999993E-3</v>
      </c>
    </row>
    <row r="43" spans="7:7" x14ac:dyDescent="0.25">
      <c r="G43" s="9">
        <f t="shared" si="0"/>
        <v>4.7999999999999996E-3</v>
      </c>
    </row>
    <row r="44" spans="7:7" x14ac:dyDescent="0.25">
      <c r="G44" s="9">
        <f t="shared" si="0"/>
        <v>4.8999999999999998E-3</v>
      </c>
    </row>
    <row r="45" spans="7:7" x14ac:dyDescent="0.25">
      <c r="G45" s="9">
        <f t="shared" si="0"/>
        <v>5.0000000000000001E-3</v>
      </c>
    </row>
    <row r="46" spans="7:7" x14ac:dyDescent="0.25">
      <c r="G46" s="9">
        <f t="shared" si="0"/>
        <v>5.1000000000000004E-3</v>
      </c>
    </row>
    <row r="47" spans="7:7" x14ac:dyDescent="0.25">
      <c r="G47" s="9">
        <f t="shared" si="0"/>
        <v>5.2000000000000006E-3</v>
      </c>
    </row>
    <row r="48" spans="7:7" x14ac:dyDescent="0.25">
      <c r="G48" s="9">
        <f t="shared" si="0"/>
        <v>5.3000000000000009E-3</v>
      </c>
    </row>
    <row r="49" spans="7:7" x14ac:dyDescent="0.25">
      <c r="G49" s="9">
        <f t="shared" si="0"/>
        <v>5.4000000000000012E-3</v>
      </c>
    </row>
    <row r="50" spans="7:7" x14ac:dyDescent="0.25">
      <c r="G50" s="9">
        <f t="shared" si="0"/>
        <v>5.5000000000000014E-3</v>
      </c>
    </row>
    <row r="51" spans="7:7" x14ac:dyDescent="0.25">
      <c r="G51" s="9">
        <f t="shared" si="0"/>
        <v>5.6000000000000017E-3</v>
      </c>
    </row>
    <row r="52" spans="7:7" x14ac:dyDescent="0.25">
      <c r="G52" s="9">
        <f t="shared" si="0"/>
        <v>5.7000000000000019E-3</v>
      </c>
    </row>
    <row r="53" spans="7:7" x14ac:dyDescent="0.25">
      <c r="G53" s="9">
        <f t="shared" si="0"/>
        <v>5.8000000000000022E-3</v>
      </c>
    </row>
    <row r="54" spans="7:7" x14ac:dyDescent="0.25">
      <c r="G54" s="9">
        <f t="shared" si="0"/>
        <v>5.9000000000000025E-3</v>
      </c>
    </row>
    <row r="55" spans="7:7" x14ac:dyDescent="0.25">
      <c r="G55" s="9">
        <f t="shared" si="0"/>
        <v>6.0000000000000027E-3</v>
      </c>
    </row>
    <row r="56" spans="7:7" x14ac:dyDescent="0.25">
      <c r="G56" s="9">
        <f t="shared" si="0"/>
        <v>6.100000000000003E-3</v>
      </c>
    </row>
    <row r="57" spans="7:7" x14ac:dyDescent="0.25">
      <c r="G57" s="9">
        <f t="shared" si="0"/>
        <v>6.2000000000000033E-3</v>
      </c>
    </row>
    <row r="58" spans="7:7" x14ac:dyDescent="0.25">
      <c r="G58" s="9">
        <f t="shared" si="0"/>
        <v>6.3000000000000035E-3</v>
      </c>
    </row>
    <row r="59" spans="7:7" x14ac:dyDescent="0.25">
      <c r="G59" s="9">
        <f t="shared" si="0"/>
        <v>6.4000000000000038E-3</v>
      </c>
    </row>
    <row r="60" spans="7:7" x14ac:dyDescent="0.25">
      <c r="G60" s="9">
        <f t="shared" si="0"/>
        <v>6.500000000000004E-3</v>
      </c>
    </row>
    <row r="61" spans="7:7" x14ac:dyDescent="0.25">
      <c r="G61" s="9">
        <f t="shared" si="0"/>
        <v>6.6000000000000043E-3</v>
      </c>
    </row>
    <row r="62" spans="7:7" x14ac:dyDescent="0.25">
      <c r="G62" s="9">
        <f t="shared" si="0"/>
        <v>6.7000000000000046E-3</v>
      </c>
    </row>
    <row r="63" spans="7:7" x14ac:dyDescent="0.25">
      <c r="G63" s="9">
        <f t="shared" si="0"/>
        <v>6.8000000000000048E-3</v>
      </c>
    </row>
    <row r="64" spans="7:7" x14ac:dyDescent="0.25">
      <c r="G64" s="9">
        <f t="shared" si="0"/>
        <v>6.9000000000000051E-3</v>
      </c>
    </row>
    <row r="65" spans="7:7" x14ac:dyDescent="0.25">
      <c r="G65" s="9">
        <f t="shared" si="0"/>
        <v>7.0000000000000053E-3</v>
      </c>
    </row>
    <row r="66" spans="7:7" x14ac:dyDescent="0.25">
      <c r="G66" s="9">
        <f t="shared" si="0"/>
        <v>7.1000000000000056E-3</v>
      </c>
    </row>
    <row r="67" spans="7:7" x14ac:dyDescent="0.25">
      <c r="G67" s="9">
        <f t="shared" si="0"/>
        <v>7.2000000000000059E-3</v>
      </c>
    </row>
    <row r="68" spans="7:7" x14ac:dyDescent="0.25">
      <c r="G68" s="9">
        <f t="shared" si="0"/>
        <v>7.3000000000000061E-3</v>
      </c>
    </row>
    <row r="69" spans="7:7" x14ac:dyDescent="0.25">
      <c r="G69" s="9">
        <f t="shared" si="0"/>
        <v>7.4000000000000064E-3</v>
      </c>
    </row>
    <row r="70" spans="7:7" x14ac:dyDescent="0.25">
      <c r="G70" s="9">
        <f t="shared" ref="G70:G94" si="1">G69+0.01%</f>
        <v>7.5000000000000067E-3</v>
      </c>
    </row>
    <row r="71" spans="7:7" x14ac:dyDescent="0.25">
      <c r="G71" s="9">
        <f t="shared" si="1"/>
        <v>7.6000000000000069E-3</v>
      </c>
    </row>
    <row r="72" spans="7:7" x14ac:dyDescent="0.25">
      <c r="G72" s="9">
        <f t="shared" si="1"/>
        <v>7.7000000000000072E-3</v>
      </c>
    </row>
    <row r="73" spans="7:7" x14ac:dyDescent="0.25">
      <c r="G73" s="9">
        <f t="shared" si="1"/>
        <v>7.8000000000000074E-3</v>
      </c>
    </row>
    <row r="74" spans="7:7" x14ac:dyDescent="0.25">
      <c r="G74" s="9">
        <f t="shared" si="1"/>
        <v>7.9000000000000077E-3</v>
      </c>
    </row>
    <row r="75" spans="7:7" x14ac:dyDescent="0.25">
      <c r="G75" s="9">
        <f t="shared" si="1"/>
        <v>8.0000000000000071E-3</v>
      </c>
    </row>
    <row r="76" spans="7:7" x14ac:dyDescent="0.25">
      <c r="G76" s="9">
        <f t="shared" si="1"/>
        <v>8.1000000000000065E-3</v>
      </c>
    </row>
    <row r="77" spans="7:7" x14ac:dyDescent="0.25">
      <c r="G77" s="9">
        <f t="shared" si="1"/>
        <v>8.2000000000000059E-3</v>
      </c>
    </row>
    <row r="78" spans="7:7" x14ac:dyDescent="0.25">
      <c r="G78" s="9">
        <f t="shared" si="1"/>
        <v>8.3000000000000053E-3</v>
      </c>
    </row>
    <row r="79" spans="7:7" x14ac:dyDescent="0.25">
      <c r="G79" s="9">
        <f t="shared" si="1"/>
        <v>8.4000000000000047E-3</v>
      </c>
    </row>
    <row r="80" spans="7:7" x14ac:dyDescent="0.25">
      <c r="G80" s="9">
        <f t="shared" si="1"/>
        <v>8.5000000000000041E-3</v>
      </c>
    </row>
    <row r="81" spans="7:7" x14ac:dyDescent="0.25">
      <c r="G81" s="9">
        <f t="shared" si="1"/>
        <v>8.6000000000000035E-3</v>
      </c>
    </row>
    <row r="82" spans="7:7" x14ac:dyDescent="0.25">
      <c r="G82" s="9">
        <f t="shared" si="1"/>
        <v>8.7000000000000029E-3</v>
      </c>
    </row>
    <row r="83" spans="7:7" x14ac:dyDescent="0.25">
      <c r="G83" s="9">
        <f t="shared" si="1"/>
        <v>8.8000000000000023E-3</v>
      </c>
    </row>
    <row r="84" spans="7:7" x14ac:dyDescent="0.25">
      <c r="G84" s="9">
        <f t="shared" si="1"/>
        <v>8.9000000000000017E-3</v>
      </c>
    </row>
    <row r="85" spans="7:7" x14ac:dyDescent="0.25">
      <c r="G85" s="9">
        <f t="shared" si="1"/>
        <v>9.0000000000000011E-3</v>
      </c>
    </row>
    <row r="86" spans="7:7" x14ac:dyDescent="0.25">
      <c r="G86" s="9">
        <f t="shared" si="1"/>
        <v>9.1000000000000004E-3</v>
      </c>
    </row>
    <row r="87" spans="7:7" x14ac:dyDescent="0.25">
      <c r="G87" s="9">
        <f t="shared" si="1"/>
        <v>9.1999999999999998E-3</v>
      </c>
    </row>
    <row r="88" spans="7:7" x14ac:dyDescent="0.25">
      <c r="G88" s="9">
        <f t="shared" si="1"/>
        <v>9.2999999999999992E-3</v>
      </c>
    </row>
    <row r="89" spans="7:7" x14ac:dyDescent="0.25">
      <c r="G89" s="9">
        <f t="shared" si="1"/>
        <v>9.3999999999999986E-3</v>
      </c>
    </row>
    <row r="90" spans="7:7" x14ac:dyDescent="0.25">
      <c r="G90" s="9">
        <f t="shared" si="1"/>
        <v>9.499999999999998E-3</v>
      </c>
    </row>
    <row r="91" spans="7:7" x14ac:dyDescent="0.25">
      <c r="G91" s="9">
        <f t="shared" si="1"/>
        <v>9.5999999999999974E-3</v>
      </c>
    </row>
    <row r="92" spans="7:7" x14ac:dyDescent="0.25">
      <c r="G92" s="9">
        <f t="shared" si="1"/>
        <v>9.6999999999999968E-3</v>
      </c>
    </row>
    <row r="93" spans="7:7" x14ac:dyDescent="0.25">
      <c r="G93" s="9">
        <f t="shared" si="1"/>
        <v>9.7999999999999962E-3</v>
      </c>
    </row>
    <row r="94" spans="7:7" x14ac:dyDescent="0.25">
      <c r="G94" s="9">
        <f t="shared" si="1"/>
        <v>9.8999999999999956E-3</v>
      </c>
    </row>
  </sheetData>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Syngenta Golf National</vt:lpstr>
      <vt:lpstr>Syngenta Ornamental National</vt:lpstr>
      <vt:lpstr>Syngenta Lawn National</vt:lpstr>
      <vt:lpstr>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Narducci Laurie USGR</dc:creator>
  <cp:lastModifiedBy>Scott Canfield</cp:lastModifiedBy>
  <cp:lastPrinted>2022-08-10T14:38:45Z</cp:lastPrinted>
  <dcterms:created xsi:type="dcterms:W3CDTF">2014-09-12T15:24:53Z</dcterms:created>
  <dcterms:modified xsi:type="dcterms:W3CDTF">2023-08-27T02:13:07Z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Lawn Worksheet.xlsx</vt:lpwstr>
  </property>
</Properties>
</file>